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594" activeTab="5"/>
  </bookViews>
  <sheets>
    <sheet name="封面" sheetId="1" r:id="rId1"/>
    <sheet name="预备" sheetId="2" r:id="rId2"/>
    <sheet name="项目" sheetId="3" r:id="rId3"/>
    <sheet name="预留" sheetId="4" r:id="rId4"/>
    <sheet name="乡镇2020预算（经济）" sheetId="5" r:id="rId5"/>
    <sheet name="2020年镇级功能科目 " sheetId="6" r:id="rId6"/>
  </sheets>
  <definedNames>
    <definedName name="_xlnm.Print_Area" localSheetId="4">'乡镇2020预算（经济）'!$A$1:$Z$41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<sst xmlns="http://schemas.openxmlformats.org/spreadsheetml/2006/main" count="309" uniqueCount="219">
  <si>
    <t>部门负责人签章:</t>
  </si>
  <si>
    <t>财务负责人签章:</t>
  </si>
  <si>
    <t xml:space="preserve">    制表人签章:</t>
  </si>
  <si>
    <t>单位：元</t>
  </si>
  <si>
    <t>项目名称</t>
  </si>
  <si>
    <t>预算数</t>
  </si>
  <si>
    <t xml:space="preserve">已拨款数 </t>
  </si>
  <si>
    <t xml:space="preserve">占预算% </t>
  </si>
  <si>
    <t>指标结余</t>
  </si>
  <si>
    <t>收款单位名称及用途</t>
  </si>
  <si>
    <t>拨款时间（月份）</t>
  </si>
  <si>
    <t>备注</t>
  </si>
  <si>
    <t>合    计</t>
  </si>
  <si>
    <t>预备费</t>
  </si>
  <si>
    <t>北大镇人民政府</t>
  </si>
  <si>
    <t>预留资金</t>
  </si>
  <si>
    <t>主要用于抚恤金和人员变动</t>
  </si>
  <si>
    <t>单位及项目名称</t>
  </si>
  <si>
    <t>合  计</t>
  </si>
  <si>
    <t>一、单位公共财政预算</t>
  </si>
  <si>
    <t>打击违章建筑经费</t>
  </si>
  <si>
    <t>二、统筹资金</t>
  </si>
  <si>
    <t>1、工会费</t>
  </si>
  <si>
    <t>2、培训费</t>
  </si>
  <si>
    <t>一次性抚恤金及丧葬费等等</t>
  </si>
  <si>
    <t>三、征地拆迁及固定资产投资奖励经费</t>
  </si>
  <si>
    <t>四、上年结余</t>
  </si>
  <si>
    <t>镇项目</t>
  </si>
  <si>
    <t>征地拆迁及固定资产投资奖励经费</t>
  </si>
  <si>
    <t>环境综合整治经费</t>
  </si>
  <si>
    <t>上年结余</t>
  </si>
  <si>
    <t>附表4</t>
  </si>
  <si>
    <t>（按经济科目编制）</t>
  </si>
  <si>
    <t>金额单位：万元</t>
  </si>
  <si>
    <r>
      <t>收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宋体"/>
        <family val="0"/>
      </rPr>
      <t>部</t>
    </r>
    <r>
      <rPr>
        <b/>
        <sz val="12"/>
        <rFont val="Times New Roman"/>
        <family val="1"/>
      </rPr>
      <t xml:space="preserve">               </t>
    </r>
    <r>
      <rPr>
        <b/>
        <sz val="12"/>
        <rFont val="宋体"/>
        <family val="0"/>
      </rPr>
      <t>分</t>
    </r>
  </si>
  <si>
    <r>
      <t>支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宋体"/>
        <family val="0"/>
      </rPr>
      <t>部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宋体"/>
        <family val="0"/>
      </rPr>
      <t>分</t>
    </r>
  </si>
  <si>
    <t>项目</t>
  </si>
  <si>
    <t>一、地方公共财政预算收入</t>
  </si>
  <si>
    <t>一、地方公共财政预算支出</t>
  </si>
  <si>
    <t xml:space="preserve">  (一)税收收入</t>
  </si>
  <si>
    <r>
      <t>1</t>
    </r>
    <r>
      <rPr>
        <sz val="12"/>
        <rFont val="宋体"/>
        <family val="0"/>
      </rPr>
      <t>、基本支出</t>
    </r>
  </si>
  <si>
    <t xml:space="preserve">     1、国税部门收入</t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</si>
  <si>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）工资福利支出</t>
    </r>
  </si>
  <si>
    <r>
      <t xml:space="preserve">       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地税部门收入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不含教育费附加</t>
    </r>
    <r>
      <rPr>
        <sz val="11"/>
        <rFont val="Times New Roman"/>
        <family val="1"/>
      </rPr>
      <t>)</t>
    </r>
  </si>
  <si>
    <r>
      <t xml:space="preserve">           </t>
    </r>
    <r>
      <rPr>
        <sz val="12"/>
        <rFont val="宋体"/>
        <family val="0"/>
      </rPr>
      <t>工资</t>
    </r>
  </si>
  <si>
    <r>
      <t xml:space="preserve">     (</t>
    </r>
    <r>
      <rPr>
        <sz val="11"/>
        <rFont val="宋体"/>
        <family val="0"/>
      </rPr>
      <t>二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非税收入</t>
    </r>
  </si>
  <si>
    <r>
      <t xml:space="preserve">           </t>
    </r>
    <r>
      <rPr>
        <sz val="12"/>
        <rFont val="宋体"/>
        <family val="0"/>
      </rPr>
      <t>规范后的津贴补贴</t>
    </r>
  </si>
  <si>
    <r>
      <t xml:space="preserve">          1</t>
    </r>
    <r>
      <rPr>
        <sz val="11"/>
        <rFont val="宋体"/>
        <family val="0"/>
      </rPr>
      <t>、地税部门收入（教育费附加收入）</t>
    </r>
  </si>
  <si>
    <t xml:space="preserve">      奖金</t>
  </si>
  <si>
    <r>
      <t xml:space="preserve">          2</t>
    </r>
    <r>
      <rPr>
        <sz val="11"/>
        <rFont val="宋体"/>
        <family val="0"/>
      </rPr>
      <t>、财政部门收入</t>
    </r>
  </si>
  <si>
    <r>
      <t xml:space="preserve">           </t>
    </r>
    <r>
      <rPr>
        <sz val="12"/>
        <rFont val="宋体"/>
        <family val="0"/>
      </rPr>
      <t>社会保险缴费</t>
    </r>
  </si>
  <si>
    <t>二、转移性收入</t>
  </si>
  <si>
    <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）商品和服务支出</t>
    </r>
  </si>
  <si>
    <t xml:space="preserve">  (一)上级补助收入</t>
  </si>
  <si>
    <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）对个人和家庭补助支出</t>
    </r>
  </si>
  <si>
    <t xml:space="preserve">   1、两税返还补助收入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</si>
  <si>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）分流人员经费</t>
    </r>
  </si>
  <si>
    <r>
      <t xml:space="preserve">       2</t>
    </r>
    <r>
      <rPr>
        <sz val="10"/>
        <rFont val="宋体"/>
        <family val="0"/>
      </rPr>
      <t>、所得税基数返还补助收入</t>
    </r>
  </si>
  <si>
    <r>
      <t>2</t>
    </r>
    <r>
      <rPr>
        <sz val="12"/>
        <rFont val="宋体"/>
        <family val="0"/>
      </rPr>
      <t>、项目支出</t>
    </r>
  </si>
  <si>
    <r>
      <t xml:space="preserve">       3</t>
    </r>
    <r>
      <rPr>
        <sz val="10"/>
        <rFont val="宋体"/>
        <family val="0"/>
      </rPr>
      <t>、体制补助收入</t>
    </r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</si>
  <si>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）专项支出</t>
    </r>
  </si>
  <si>
    <r>
      <t xml:space="preserve">       4</t>
    </r>
    <r>
      <rPr>
        <sz val="10"/>
        <rFont val="宋体"/>
        <family val="0"/>
      </rPr>
      <t>、均衡性转移支付补助</t>
    </r>
  </si>
  <si>
    <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）预留资金</t>
    </r>
  </si>
  <si>
    <r>
      <t xml:space="preserve">       5</t>
    </r>
    <r>
      <rPr>
        <sz val="10"/>
        <rFont val="宋体"/>
        <family val="0"/>
      </rPr>
      <t>、调整工资转移支付补助</t>
    </r>
  </si>
  <si>
    <r>
      <t xml:space="preserve"> </t>
    </r>
    <r>
      <rPr>
        <sz val="12"/>
        <rFont val="宋体"/>
        <family val="0"/>
      </rPr>
      <t>(3)地方债券</t>
    </r>
  </si>
  <si>
    <t xml:space="preserve">   6、革命老区及民族和边境地区转移支付补助</t>
  </si>
  <si>
    <r>
      <t>3</t>
    </r>
    <r>
      <rPr>
        <sz val="12"/>
        <rFont val="宋体"/>
        <family val="0"/>
      </rPr>
      <t>、上年结转支出</t>
    </r>
  </si>
  <si>
    <r>
      <t xml:space="preserve">       7</t>
    </r>
    <r>
      <rPr>
        <sz val="10"/>
        <rFont val="宋体"/>
        <family val="0"/>
      </rPr>
      <t>、农村税费改革转移支付补助收入</t>
    </r>
  </si>
  <si>
    <r>
      <t>4</t>
    </r>
    <r>
      <rPr>
        <sz val="12"/>
        <rFont val="宋体"/>
        <family val="0"/>
      </rPr>
      <t>、当年追加专款支出</t>
    </r>
  </si>
  <si>
    <t xml:space="preserve">   8、县级基本财力保障机制奖补助收入</t>
  </si>
  <si>
    <r>
      <t>5</t>
    </r>
    <r>
      <rPr>
        <sz val="12"/>
        <rFont val="宋体"/>
        <family val="0"/>
      </rPr>
      <t>、非税核拨经费</t>
    </r>
  </si>
  <si>
    <t xml:space="preserve">   9、重点生态功能区转移支付补贴</t>
  </si>
  <si>
    <r>
      <t>6</t>
    </r>
    <r>
      <rPr>
        <sz val="12"/>
        <rFont val="宋体"/>
        <family val="0"/>
      </rPr>
      <t>、预备费</t>
    </r>
  </si>
  <si>
    <t xml:space="preserve">   10、专项补助收入</t>
  </si>
  <si>
    <t>7、其他支出</t>
  </si>
  <si>
    <t xml:space="preserve">   11、其他财力性转移支付收入</t>
  </si>
  <si>
    <r>
      <t xml:space="preserve">       12</t>
    </r>
    <r>
      <rPr>
        <sz val="10"/>
        <rFont val="宋体"/>
        <family val="0"/>
      </rPr>
      <t>、结算补助收入</t>
    </r>
  </si>
  <si>
    <r>
      <t xml:space="preserve">       13</t>
    </r>
    <r>
      <rPr>
        <sz val="10"/>
        <rFont val="宋体"/>
        <family val="0"/>
      </rPr>
      <t>、化解债务补助收入</t>
    </r>
  </si>
  <si>
    <r>
      <t xml:space="preserve"> 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14</t>
    </r>
    <r>
      <rPr>
        <sz val="10"/>
        <rFont val="宋体"/>
        <family val="0"/>
      </rPr>
      <t>、企业事业单位划转补助</t>
    </r>
  </si>
  <si>
    <t>二、转移性支出</t>
  </si>
  <si>
    <r>
      <t xml:space="preserve">      (</t>
    </r>
    <r>
      <rPr>
        <b/>
        <sz val="10"/>
        <rFont val="宋体"/>
        <family val="0"/>
      </rPr>
      <t>二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上年结余收入</t>
    </r>
  </si>
  <si>
    <r>
      <t>1</t>
    </r>
    <r>
      <rPr>
        <sz val="11"/>
        <rFont val="宋体"/>
        <family val="0"/>
      </rPr>
      <t>、财力性转移支付支出</t>
    </r>
  </si>
  <si>
    <r>
      <t xml:space="preserve">        </t>
    </r>
    <r>
      <rPr>
        <sz val="10"/>
        <rFont val="宋体"/>
        <family val="0"/>
      </rPr>
      <t>其中结转下年支出</t>
    </r>
  </si>
  <si>
    <r>
      <t xml:space="preserve">               </t>
    </r>
    <r>
      <rPr>
        <sz val="11"/>
        <rFont val="宋体"/>
        <family val="0"/>
      </rPr>
      <t>体制补助支出</t>
    </r>
  </si>
  <si>
    <r>
      <t xml:space="preserve">       (</t>
    </r>
    <r>
      <rPr>
        <b/>
        <sz val="10"/>
        <rFont val="宋体"/>
        <family val="0"/>
      </rPr>
      <t>三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调入资金</t>
    </r>
  </si>
  <si>
    <r>
      <t xml:space="preserve">           </t>
    </r>
    <r>
      <rPr>
        <sz val="11"/>
        <rFont val="宋体"/>
        <family val="0"/>
      </rPr>
      <t>原体制上解支出</t>
    </r>
  </si>
  <si>
    <r>
      <t xml:space="preserve">       (</t>
    </r>
    <r>
      <rPr>
        <b/>
        <sz val="10"/>
        <rFont val="宋体"/>
        <family val="0"/>
      </rPr>
      <t>四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下级上解收入</t>
    </r>
  </si>
  <si>
    <r>
      <t xml:space="preserve">              </t>
    </r>
    <r>
      <rPr>
        <sz val="11"/>
        <rFont val="宋体"/>
        <family val="0"/>
      </rPr>
      <t>专项上解市支出</t>
    </r>
  </si>
  <si>
    <r>
      <t xml:space="preserve">  (</t>
    </r>
    <r>
      <rPr>
        <b/>
        <sz val="10"/>
        <rFont val="宋体"/>
        <family val="0"/>
      </rPr>
      <t>五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转贷财政部代理发行地方政府债券收入</t>
    </r>
  </si>
  <si>
    <r>
      <t>2</t>
    </r>
    <r>
      <rPr>
        <sz val="11"/>
        <rFont val="宋体"/>
        <family val="0"/>
      </rPr>
      <t>、专项转移支付支出</t>
    </r>
  </si>
  <si>
    <r>
      <t>3</t>
    </r>
    <r>
      <rPr>
        <sz val="11"/>
        <rFont val="宋体"/>
        <family val="0"/>
      </rPr>
      <t>、调出资金</t>
    </r>
  </si>
  <si>
    <r>
      <t>4</t>
    </r>
    <r>
      <rPr>
        <sz val="11"/>
        <rFont val="宋体"/>
        <family val="0"/>
      </rPr>
      <t>、年终结余</t>
    </r>
  </si>
  <si>
    <r>
      <t xml:space="preserve">              </t>
    </r>
    <r>
      <rPr>
        <sz val="11"/>
        <rFont val="宋体"/>
        <family val="0"/>
      </rPr>
      <t>其中：结转</t>
    </r>
  </si>
  <si>
    <r>
      <t xml:space="preserve">                           </t>
    </r>
    <r>
      <rPr>
        <sz val="11"/>
        <rFont val="宋体"/>
        <family val="0"/>
      </rPr>
      <t>结余</t>
    </r>
  </si>
  <si>
    <t>收  入  总  计</t>
  </si>
  <si>
    <t>支  出  总  计</t>
  </si>
  <si>
    <r>
      <t>2</t>
    </r>
    <r>
      <rPr>
        <sz val="12"/>
        <rFont val="宋体"/>
        <family val="0"/>
      </rPr>
      <t>013年决算</t>
    </r>
  </si>
  <si>
    <r>
      <t>结余多</t>
    </r>
    <r>
      <rPr>
        <sz val="12"/>
        <rFont val="宋体"/>
        <family val="0"/>
      </rPr>
      <t>1万元为工资未上解数</t>
    </r>
  </si>
  <si>
    <r>
      <t>，实际结余为8</t>
    </r>
    <r>
      <rPr>
        <sz val="12"/>
        <rFont val="宋体"/>
        <family val="0"/>
      </rPr>
      <t>4万元</t>
    </r>
  </si>
  <si>
    <t>（按功能科目编制）</t>
  </si>
  <si>
    <t>（一）一般公共服务</t>
  </si>
  <si>
    <t>（二）外交</t>
  </si>
  <si>
    <r>
      <t xml:space="preserve">       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地税部门收入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工商税收收入</t>
    </r>
    <r>
      <rPr>
        <sz val="11"/>
        <rFont val="Times New Roman"/>
        <family val="1"/>
      </rPr>
      <t>)</t>
    </r>
  </si>
  <si>
    <t>（三）国防</t>
  </si>
  <si>
    <t>（四）公共安全</t>
  </si>
  <si>
    <t>（五）教育</t>
  </si>
  <si>
    <t>（六）科学技术</t>
  </si>
  <si>
    <t>（七）文化体育与传媒</t>
  </si>
  <si>
    <t>（八）社会保障和就业</t>
  </si>
  <si>
    <t>（九）医疗卫生</t>
  </si>
  <si>
    <t>（十）节能环保</t>
  </si>
  <si>
    <t>（十一）城乡社区事务</t>
  </si>
  <si>
    <t>（十二）农林水事务</t>
  </si>
  <si>
    <t>（十三）交通运输</t>
  </si>
  <si>
    <t>（十四）资源勘探电力信息等事务</t>
  </si>
  <si>
    <t>（十五）商业服务业等事务</t>
  </si>
  <si>
    <t>（十六）金融监管等事务支出</t>
  </si>
  <si>
    <t>（十七）地震灾后恢复重建支出</t>
  </si>
  <si>
    <t>（十八）国土资源气象等事务</t>
  </si>
  <si>
    <t>（十九）住房保障支出</t>
  </si>
  <si>
    <t>（二十）粮油物资储备管理事务</t>
  </si>
  <si>
    <t>（二十一）预备费</t>
  </si>
  <si>
    <t>（二十二）国债还本付息支出</t>
  </si>
  <si>
    <t>（二十三）其他支出</t>
  </si>
  <si>
    <r>
      <t xml:space="preserve">    (</t>
    </r>
    <r>
      <rPr>
        <b/>
        <sz val="10"/>
        <rFont val="宋体"/>
        <family val="0"/>
      </rPr>
      <t>五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转贷财政部代理发行地方政府债券收入</t>
    </r>
  </si>
  <si>
    <r>
      <t xml:space="preserve">                </t>
    </r>
    <r>
      <rPr>
        <sz val="11"/>
        <rFont val="宋体"/>
        <family val="0"/>
      </rPr>
      <t>原体制上解支出</t>
    </r>
  </si>
  <si>
    <r>
      <t xml:space="preserve">                </t>
    </r>
    <r>
      <rPr>
        <sz val="11"/>
        <rFont val="宋体"/>
        <family val="0"/>
      </rPr>
      <t>专项上解支出</t>
    </r>
  </si>
  <si>
    <t>备注：2015年当年追加转款22万元，安排在城乡社区事务</t>
  </si>
  <si>
    <t>结余119万元，其中44万水利，30万清洁家园，40万长寿村,教育费附加5万。</t>
  </si>
  <si>
    <t>2020年预算数</t>
  </si>
  <si>
    <t>1、镇政府（小计）</t>
  </si>
  <si>
    <t>A、专项业务费</t>
  </si>
  <si>
    <t>修缮经费2010399</t>
  </si>
  <si>
    <t>会议、培训经费2010399</t>
  </si>
  <si>
    <t>B、发展建设类项目</t>
  </si>
  <si>
    <t>村镇规划建设经费2120303</t>
  </si>
  <si>
    <t>水利建设2130399</t>
  </si>
  <si>
    <t>乡村道路建设(税改专项70000元)2130142</t>
  </si>
  <si>
    <t>清洁家园建设经费2120501</t>
  </si>
  <si>
    <t>打击违章建筑经费2120501</t>
  </si>
  <si>
    <t>村级办公场所2130199</t>
  </si>
  <si>
    <t>C、包干农村税改专项</t>
  </si>
  <si>
    <t>税改计生专项2100799</t>
  </si>
  <si>
    <t>2、财政所（小计）专项业务费</t>
  </si>
  <si>
    <t>财务核算工作经费2010699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</si>
  <si>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……</t>
    </r>
  </si>
  <si>
    <t>3、预备费227（镇工作经费）</t>
  </si>
  <si>
    <t>环境综合整治和美丽家园经费2120501</t>
  </si>
  <si>
    <t>扶贫工作经费</t>
  </si>
  <si>
    <t>镇工作经费</t>
  </si>
  <si>
    <t>农村税费改革新增项目</t>
  </si>
  <si>
    <t>总计</t>
  </si>
  <si>
    <r>
      <t xml:space="preserve">       7</t>
    </r>
    <r>
      <rPr>
        <sz val="10"/>
        <rFont val="宋体"/>
        <family val="0"/>
      </rPr>
      <t>、农村税费改革转移支付补助收入</t>
    </r>
  </si>
  <si>
    <t>万宁市北大镇2020年公共财政预算收支执行情况和2021年公共财政预算收支表(草案）</t>
  </si>
  <si>
    <t>制表日期：2021-2-20</t>
  </si>
  <si>
    <t>2020年完成情况</t>
  </si>
  <si>
    <t>2021年预算数</t>
  </si>
  <si>
    <r>
      <t>2019</t>
    </r>
    <r>
      <rPr>
        <sz val="12"/>
        <rFont val="宋体"/>
        <family val="0"/>
      </rPr>
      <t>年决算数</t>
    </r>
  </si>
  <si>
    <t>2020年完成数</t>
  </si>
  <si>
    <t>2021年 预算数</t>
  </si>
  <si>
    <t>2020年完成数占年预算%</t>
  </si>
  <si>
    <t>2020年完成数比2019年预算数增减</t>
  </si>
  <si>
    <t>2020年完成数比2019年决算数增减</t>
  </si>
  <si>
    <t>2020年完成数比2019年决算数增减%</t>
  </si>
  <si>
    <t>2021年预算数比2020年预算数增减 额</t>
  </si>
  <si>
    <t>2021年预算数比2020年预算数增减%</t>
  </si>
  <si>
    <t>2021年预算数比2020年完成数增减额</t>
  </si>
  <si>
    <r>
      <t>2021</t>
    </r>
    <r>
      <rPr>
        <sz val="12"/>
        <rFont val="宋体"/>
        <family val="0"/>
      </rPr>
      <t>年预算数比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年完成数增减</t>
    </r>
    <r>
      <rPr>
        <sz val="12"/>
        <rFont val="Times New Roman"/>
        <family val="1"/>
      </rPr>
      <t>%</t>
    </r>
  </si>
  <si>
    <t>万宁市北大镇2020年公共财政预算收支执行情况和2021年公共财政预算收支表（草案）</t>
  </si>
  <si>
    <t>制表日期：2021-2-20</t>
  </si>
  <si>
    <t>2021年预算数</t>
  </si>
  <si>
    <t>2020年预算数</t>
  </si>
  <si>
    <t>2020年完成数</t>
  </si>
  <si>
    <t>2020年完成数占年预算%</t>
  </si>
  <si>
    <t>2021年预算数比2020年预算数增减%</t>
  </si>
  <si>
    <t>2021年预算数比2020年完成数增减额</t>
  </si>
  <si>
    <t>2020年完成情况</t>
  </si>
  <si>
    <r>
      <t>2019</t>
    </r>
    <r>
      <rPr>
        <sz val="12"/>
        <rFont val="宋体"/>
        <family val="0"/>
      </rPr>
      <t>年决算数</t>
    </r>
  </si>
  <si>
    <t>2020年完成数</t>
  </si>
  <si>
    <t>2020年完成数占年预算%</t>
  </si>
  <si>
    <t>2020年万宁市北大镇级预算执行情况表</t>
  </si>
  <si>
    <t>及2021年万宁市北大镇级预算表</t>
  </si>
  <si>
    <t>编成日期:2021年2月20日</t>
  </si>
  <si>
    <t>2021年北大镇公共财政项目预算明细表</t>
  </si>
  <si>
    <t>2021年项目年初预算</t>
  </si>
  <si>
    <t>镇财、村财管理工作经费2010399</t>
  </si>
  <si>
    <t>镇政府综合业务经费2010399</t>
  </si>
  <si>
    <t>纪检（监察）工作经费2010399</t>
  </si>
  <si>
    <t>共青团、工会和妇联工作经费2010399</t>
  </si>
  <si>
    <t>临时用工劳务费2010399</t>
  </si>
  <si>
    <t>工作用车运转经费2010399</t>
  </si>
  <si>
    <t>镇政府食堂运转经费2010399</t>
  </si>
  <si>
    <t>民兵训练和征兵工作经费(税改专项14100元)2010399</t>
  </si>
  <si>
    <t>基层党建建设工作经费</t>
  </si>
  <si>
    <t>基础设施维护经费2120303</t>
  </si>
  <si>
    <t>人大会议经费2010104</t>
  </si>
  <si>
    <t>党代会经费</t>
  </si>
  <si>
    <t>安全生产、消防工作经费2019999</t>
  </si>
  <si>
    <t>社会文明大行动和精神文明建设以及宣传口工作经费</t>
  </si>
  <si>
    <t>环境卫生综合整治经费（包干）</t>
  </si>
  <si>
    <t>新型合作医疗保险征收工作2100499</t>
  </si>
  <si>
    <t>综合治理工作经费（（含禁毒经费）2040299</t>
  </si>
  <si>
    <t>党报党刊征订工作经费2069999</t>
  </si>
  <si>
    <t>计划生育、卫生、疾病预防以及病媒生物预防控制工作</t>
  </si>
  <si>
    <t>扶贫工作经费2130705</t>
  </si>
  <si>
    <t>乡村振兴工作经费</t>
  </si>
  <si>
    <t>北大镇村级换届工作经费</t>
  </si>
  <si>
    <t>教育事业建设资金和税费安排教育经费2050202</t>
  </si>
  <si>
    <t>税改优抚专项工作2080899</t>
  </si>
  <si>
    <t>三项制度巡查工作经费</t>
  </si>
  <si>
    <t>所容所貌建设经费</t>
  </si>
  <si>
    <t>预算及决算经费</t>
  </si>
  <si>
    <t>农合医征收工作经费</t>
  </si>
  <si>
    <t>综合业务费（编外人员及临时人员生活补助和其他费用）</t>
  </si>
  <si>
    <t>国库代办</t>
  </si>
  <si>
    <t>4、预留资金22902(含编外人员五险保险经费）</t>
  </si>
  <si>
    <t>镇2021年项目总计</t>
  </si>
  <si>
    <t>2021年北大镇预留资金安排统计情况表</t>
  </si>
  <si>
    <t>时间：2021年2月20日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</si>
</sst>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;_됀"/>
    <numFmt numFmtId="180" formatCode="0;_㰀"/>
    <numFmt numFmtId="181" formatCode="0_);[Red]\(0\)"/>
    <numFmt numFmtId="182" formatCode="0.00_ "/>
    <numFmt numFmtId="183" formatCode="0.00_);[Red]\(0.00\)"/>
    <numFmt numFmtId="184" formatCode="_-&quot;￥&quot;* #,##0.00_-;\-&quot;￥&quot;* #,##0.00_-;_-&quot;￥&quot;* &quot;-&quot;??_-;_-@_-"/>
    <numFmt numFmtId="185" formatCode="_-&quot;￥&quot;* #,##0_-;\-&quot;￥&quot;* #,##0_-;_-&quot;￥&quot;* &quot;-&quot;_-;_-@_-"/>
    <numFmt numFmtId="186" formatCode="_-* #,##0.00_-;\-* #,##0.00_-;_-* &quot;-&quot;??_-;_-@_-"/>
    <numFmt numFmtId="187" formatCode="_-* #,##0_-;\-* #,##0_-;_-* &quot;-&quot;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40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Times New Roman"/>
      <family val="1"/>
    </font>
    <font>
      <b/>
      <sz val="16"/>
      <name val="黑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4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" borderId="4" applyNumberFormat="0" applyAlignment="0" applyProtection="0"/>
    <xf numFmtId="0" fontId="24" fillId="13" borderId="5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6" fillId="9" borderId="0" applyNumberFormat="0" applyBorder="0" applyAlignment="0" applyProtection="0"/>
    <xf numFmtId="0" fontId="31" fillId="4" borderId="7" applyNumberFormat="0" applyAlignment="0" applyProtection="0"/>
    <xf numFmtId="0" fontId="37" fillId="7" borderId="4" applyNumberFormat="0" applyAlignment="0" applyProtection="0"/>
    <xf numFmtId="0" fontId="2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vertical="center"/>
    </xf>
    <xf numFmtId="14" fontId="0" fillId="4" borderId="0" xfId="0" applyNumberFormat="1" applyFill="1" applyAlignment="1">
      <alignment vertical="center"/>
    </xf>
    <xf numFmtId="0" fontId="0" fillId="4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" fontId="5" fillId="9" borderId="9" xfId="0" applyNumberFormat="1" applyFont="1" applyFill="1" applyBorder="1" applyAlignment="1" applyProtection="1">
      <alignment vertical="center"/>
      <protection locked="0"/>
    </xf>
    <xf numFmtId="0" fontId="0" fillId="4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/>
    </xf>
    <xf numFmtId="1" fontId="8" fillId="9" borderId="9" xfId="0" applyNumberFormat="1" applyFont="1" applyFill="1" applyBorder="1" applyAlignment="1" applyProtection="1">
      <alignment vertical="center"/>
      <protection locked="0"/>
    </xf>
    <xf numFmtId="177" fontId="0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7" fillId="4" borderId="9" xfId="0" applyFont="1" applyFill="1" applyBorder="1" applyAlignment="1">
      <alignment vertical="center"/>
    </xf>
    <xf numFmtId="176" fontId="0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" fontId="13" fillId="9" borderId="9" xfId="0" applyNumberFormat="1" applyFon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0" fillId="6" borderId="9" xfId="0" applyFont="1" applyFill="1" applyBorder="1" applyAlignment="1" applyProtection="1">
      <alignment horizontal="center" vertical="center"/>
      <protection/>
    </xf>
    <xf numFmtId="177" fontId="0" fillId="6" borderId="9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6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" fontId="13" fillId="0" borderId="9" xfId="0" applyNumberFormat="1" applyFont="1" applyFill="1" applyBorder="1" applyAlignment="1" applyProtection="1">
      <alignment vertical="center"/>
      <protection locked="0"/>
    </xf>
    <xf numFmtId="179" fontId="0" fillId="6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vertical="center"/>
    </xf>
    <xf numFmtId="180" fontId="0" fillId="6" borderId="9" xfId="0" applyNumberFormat="1" applyFont="1" applyFill="1" applyBorder="1" applyAlignment="1" applyProtection="1">
      <alignment horizontal="center" vertical="center"/>
      <protection/>
    </xf>
    <xf numFmtId="177" fontId="0" fillId="6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vertical="center"/>
    </xf>
    <xf numFmtId="177" fontId="0" fillId="6" borderId="9" xfId="0" applyNumberFormat="1" applyFont="1" applyFill="1" applyBorder="1" applyAlignment="1" applyProtection="1">
      <alignment horizontal="center" vertical="center"/>
      <protection/>
    </xf>
    <xf numFmtId="177" fontId="10" fillId="6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77" fontId="0" fillId="4" borderId="9" xfId="0" applyNumberFormat="1" applyFont="1" applyFill="1" applyBorder="1" applyAlignment="1" applyProtection="1">
      <alignment horizontal="center" vertical="center"/>
      <protection/>
    </xf>
    <xf numFmtId="177" fontId="15" fillId="6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77" fontId="0" fillId="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" fontId="5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" fontId="0" fillId="4" borderId="9" xfId="0" applyNumberFormat="1" applyFont="1" applyFill="1" applyBorder="1" applyAlignment="1" applyProtection="1">
      <alignment horizontal="center" vertical="center"/>
      <protection locked="0"/>
    </xf>
    <xf numFmtId="177" fontId="17" fillId="4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181" fontId="0" fillId="0" borderId="9" xfId="0" applyNumberFormat="1" applyFont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1" fontId="0" fillId="4" borderId="9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81" fontId="0" fillId="0" borderId="9" xfId="0" applyNumberFormat="1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17" fillId="4" borderId="9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176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82" fontId="0" fillId="0" borderId="9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3" fontId="0" fillId="4" borderId="9" xfId="0" applyNumberFormat="1" applyFont="1" applyFill="1" applyBorder="1" applyAlignment="1" applyProtection="1">
      <alignment horizontal="right" vertical="center"/>
      <protection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0" fillId="19" borderId="9" xfId="0" applyFill="1" applyBorder="1" applyAlignment="1" applyProtection="1">
      <alignment horizontal="center" vertical="center" wrapText="1"/>
      <protection locked="0"/>
    </xf>
    <xf numFmtId="179" fontId="0" fillId="4" borderId="9" xfId="0" applyNumberFormat="1" applyFont="1" applyFill="1" applyBorder="1" applyAlignment="1" applyProtection="1">
      <alignment horizontal="center" vertical="center"/>
      <protection/>
    </xf>
    <xf numFmtId="180" fontId="0" fillId="4" borderId="9" xfId="0" applyNumberFormat="1" applyFont="1" applyFill="1" applyBorder="1" applyAlignment="1" applyProtection="1">
      <alignment horizontal="center" vertical="center"/>
      <protection/>
    </xf>
    <xf numFmtId="177" fontId="0" fillId="4" borderId="9" xfId="0" applyNumberFormat="1" applyFont="1" applyFill="1" applyBorder="1" applyAlignment="1" applyProtection="1">
      <alignment horizontal="center" vertical="center"/>
      <protection locked="0"/>
    </xf>
    <xf numFmtId="177" fontId="10" fillId="4" borderId="9" xfId="0" applyNumberFormat="1" applyFont="1" applyFill="1" applyBorder="1" applyAlignment="1" applyProtection="1">
      <alignment horizontal="center" vertical="center"/>
      <protection/>
    </xf>
    <xf numFmtId="177" fontId="15" fillId="4" borderId="9" xfId="0" applyNumberFormat="1" applyFont="1" applyFill="1" applyBorder="1" applyAlignment="1" applyProtection="1">
      <alignment horizontal="center" vertical="center"/>
      <protection/>
    </xf>
    <xf numFmtId="0" fontId="42" fillId="4" borderId="0" xfId="0" applyFont="1" applyFill="1" applyBorder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81" fontId="10" fillId="4" borderId="9" xfId="0" applyNumberFormat="1" applyFont="1" applyFill="1" applyBorder="1" applyAlignment="1">
      <alignment horizontal="left" vertical="center"/>
    </xf>
    <xf numFmtId="181" fontId="10" fillId="4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center" wrapText="1"/>
    </xf>
    <xf numFmtId="181" fontId="18" fillId="4" borderId="9" xfId="0" applyNumberFormat="1" applyFont="1" applyFill="1" applyBorder="1" applyAlignment="1">
      <alignment horizontal="left" vertical="center"/>
    </xf>
    <xf numFmtId="0" fontId="17" fillId="20" borderId="11" xfId="0" applyFont="1" applyFill="1" applyBorder="1" applyAlignment="1">
      <alignment horizontal="left" vertical="center" wrapText="1"/>
    </xf>
    <xf numFmtId="181" fontId="18" fillId="20" borderId="9" xfId="0" applyNumberFormat="1" applyFont="1" applyFill="1" applyBorder="1" applyAlignment="1">
      <alignment horizontal="left" vertical="center"/>
    </xf>
    <xf numFmtId="0" fontId="18" fillId="20" borderId="11" xfId="0" applyFont="1" applyFill="1" applyBorder="1" applyAlignment="1">
      <alignment horizontal="left" vertical="center" wrapText="1"/>
    </xf>
    <xf numFmtId="181" fontId="15" fillId="9" borderId="9" xfId="0" applyNumberFormat="1" applyFont="1" applyFill="1" applyBorder="1" applyAlignment="1">
      <alignment horizontal="center" vertical="center" wrapText="1"/>
    </xf>
    <xf numFmtId="181" fontId="43" fillId="9" borderId="9" xfId="0" applyNumberFormat="1" applyFont="1" applyFill="1" applyBorder="1" applyAlignment="1">
      <alignment horizontal="center" vertical="center" wrapText="1"/>
    </xf>
    <xf numFmtId="181" fontId="43" fillId="4" borderId="9" xfId="0" applyNumberFormat="1" applyFont="1" applyFill="1" applyBorder="1" applyAlignment="1">
      <alignment horizontal="center" vertical="center" wrapText="1"/>
    </xf>
    <xf numFmtId="181" fontId="17" fillId="9" borderId="9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77" fontId="44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17" fillId="19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18" fillId="19" borderId="9" xfId="0" applyFont="1" applyFill="1" applyBorder="1" applyAlignment="1">
      <alignment horizontal="left" vertical="center"/>
    </xf>
    <xf numFmtId="0" fontId="14" fillId="20" borderId="9" xfId="0" applyFont="1" applyFill="1" applyBorder="1" applyAlignment="1">
      <alignment vertical="center"/>
    </xf>
    <xf numFmtId="0" fontId="0" fillId="20" borderId="9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20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/>
    </xf>
    <xf numFmtId="0" fontId="0" fillId="20" borderId="0" xfId="0" applyFont="1" applyFill="1" applyAlignment="1">
      <alignment vertical="center"/>
    </xf>
    <xf numFmtId="0" fontId="0" fillId="20" borderId="9" xfId="0" applyFill="1" applyBorder="1" applyAlignment="1">
      <alignment horizontal="center" vertical="center" wrapText="1"/>
    </xf>
    <xf numFmtId="1" fontId="0" fillId="20" borderId="9" xfId="0" applyNumberFormat="1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177" fontId="0" fillId="20" borderId="9" xfId="0" applyNumberFormat="1" applyFont="1" applyFill="1" applyBorder="1" applyAlignment="1">
      <alignment horizontal="center" vertical="center"/>
    </xf>
    <xf numFmtId="0" fontId="0" fillId="20" borderId="9" xfId="0" applyFont="1" applyFill="1" applyBorder="1" applyAlignment="1" applyProtection="1">
      <alignment horizontal="center" vertical="center"/>
      <protection locked="0"/>
    </xf>
    <xf numFmtId="1" fontId="0" fillId="2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4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4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项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1" name="Line 2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2" name="Line 3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3" name="Line 4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4" name="Line 5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5" name="Line 2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6" name="Line 3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7" name="Line 4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8" name="Line 5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9" name="Line 9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10" name="Line 10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11" name="Line 11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12" name="Line 12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13" name="Line 13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14" name="Line 14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15" name="Line 15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390525</xdr:rowOff>
    </xdr:from>
    <xdr:to>
      <xdr:col>3</xdr:col>
      <xdr:colOff>0</xdr:colOff>
      <xdr:row>0</xdr:row>
      <xdr:rowOff>390525</xdr:rowOff>
    </xdr:to>
    <xdr:sp>
      <xdr:nvSpPr>
        <xdr:cNvPr id="16" name="Line 16"/>
        <xdr:cNvSpPr>
          <a:spLocks/>
        </xdr:cNvSpPr>
      </xdr:nvSpPr>
      <xdr:spPr>
        <a:xfrm>
          <a:off x="7086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19"/>
  <sheetViews>
    <sheetView zoomScalePageLayoutView="0" workbookViewId="0" topLeftCell="A1">
      <selection activeCell="C19" sqref="C19"/>
    </sheetView>
  </sheetViews>
  <sheetFormatPr defaultColWidth="9.00390625" defaultRowHeight="14.25"/>
  <sheetData>
    <row r="5" spans="1:20" ht="54" customHeight="1">
      <c r="A5" s="180" t="s">
        <v>180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1:20" ht="61.5" customHeight="1">
      <c r="A6" s="180" t="s">
        <v>181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spans="1:4" ht="46.5">
      <c r="A7" s="128"/>
      <c r="B7" s="128"/>
      <c r="C7" s="128"/>
      <c r="D7" s="128"/>
    </row>
    <row r="12" spans="1:20" ht="33.75">
      <c r="A12" s="181" t="s">
        <v>182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</row>
    <row r="19" spans="5:14" s="127" customFormat="1" ht="27">
      <c r="E19" s="127" t="s">
        <v>0</v>
      </c>
      <c r="J19" s="127" t="s">
        <v>1</v>
      </c>
      <c r="N19" s="127" t="s">
        <v>2</v>
      </c>
    </row>
  </sheetData>
  <sheetProtection/>
  <mergeCells count="3">
    <mergeCell ref="A5:T5"/>
    <mergeCell ref="A6:T6"/>
    <mergeCell ref="A12:T12"/>
  </mergeCells>
  <printOptions/>
  <pageMargins left="0.75" right="0.75" top="0.98" bottom="0.98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26.875" style="0" customWidth="1"/>
    <col min="2" max="2" width="12.75390625" style="0" customWidth="1"/>
    <col min="3" max="3" width="11.50390625" style="0" customWidth="1"/>
    <col min="4" max="4" width="7.625" style="0" customWidth="1"/>
    <col min="5" max="5" width="9.50390625" style="0" bestFit="1" customWidth="1"/>
    <col min="6" max="6" width="22.625" style="0" customWidth="1"/>
    <col min="7" max="7" width="10.375" style="0" customWidth="1"/>
    <col min="8" max="8" width="22.50390625" style="0" customWidth="1"/>
  </cols>
  <sheetData>
    <row r="1" spans="1:8" ht="25.5" customHeight="1">
      <c r="A1" s="182" t="s">
        <v>217</v>
      </c>
      <c r="B1" s="182"/>
      <c r="C1" s="182"/>
      <c r="D1" s="182"/>
      <c r="E1" s="182"/>
      <c r="F1" s="182"/>
      <c r="G1" s="182"/>
      <c r="H1" s="182"/>
    </row>
    <row r="2" spans="1:8" ht="21" customHeight="1">
      <c r="A2" s="115" t="s">
        <v>218</v>
      </c>
      <c r="B2" s="7"/>
      <c r="C2" s="7"/>
      <c r="D2" s="7"/>
      <c r="E2" s="7"/>
      <c r="F2" s="7"/>
      <c r="G2" s="7"/>
      <c r="H2" s="7" t="s">
        <v>3</v>
      </c>
    </row>
    <row r="3" spans="1:8" ht="23.25" customHeight="1">
      <c r="A3" s="183" t="s">
        <v>4</v>
      </c>
      <c r="B3" s="183" t="s">
        <v>5</v>
      </c>
      <c r="C3" s="185" t="s">
        <v>6</v>
      </c>
      <c r="D3" s="185" t="s">
        <v>7</v>
      </c>
      <c r="E3" s="183" t="s">
        <v>8</v>
      </c>
      <c r="F3" s="185" t="s">
        <v>9</v>
      </c>
      <c r="G3" s="185" t="s">
        <v>10</v>
      </c>
      <c r="H3" s="185" t="s">
        <v>11</v>
      </c>
    </row>
    <row r="4" spans="1:8" ht="25.5" customHeight="1">
      <c r="A4" s="184"/>
      <c r="B4" s="184"/>
      <c r="C4" s="186"/>
      <c r="D4" s="186"/>
      <c r="E4" s="184"/>
      <c r="F4" s="186"/>
      <c r="G4" s="186"/>
      <c r="H4" s="186"/>
    </row>
    <row r="5" spans="1:8" s="98" customFormat="1" ht="27.75" customHeight="1">
      <c r="A5" s="116" t="s">
        <v>12</v>
      </c>
      <c r="B5" s="116">
        <f>SUM(B6:B21)</f>
        <v>500000</v>
      </c>
      <c r="C5" s="116">
        <f>SUM(C6:C21)</f>
        <v>0</v>
      </c>
      <c r="D5" s="117"/>
      <c r="E5" s="116">
        <f>SUM(E6:E21)</f>
        <v>500000</v>
      </c>
      <c r="F5" s="118"/>
      <c r="G5" s="118"/>
      <c r="H5" s="111"/>
    </row>
    <row r="6" spans="1:8" s="113" customFormat="1" ht="21.75" customHeight="1">
      <c r="A6" s="119" t="s">
        <v>13</v>
      </c>
      <c r="B6" s="47">
        <v>500000</v>
      </c>
      <c r="C6" s="47"/>
      <c r="D6" s="120"/>
      <c r="E6" s="116">
        <v>500000</v>
      </c>
      <c r="F6" s="122" t="s">
        <v>14</v>
      </c>
      <c r="G6" s="122"/>
      <c r="H6" s="122"/>
    </row>
    <row r="7" spans="1:8" s="114" customFormat="1" ht="21.75" customHeight="1">
      <c r="A7" s="123"/>
      <c r="B7" s="123"/>
      <c r="C7" s="116"/>
      <c r="D7" s="120"/>
      <c r="E7" s="116"/>
      <c r="F7" s="99"/>
      <c r="G7" s="124"/>
      <c r="H7" s="109"/>
    </row>
    <row r="8" spans="1:8" s="114" customFormat="1" ht="21.75" customHeight="1">
      <c r="A8" s="123"/>
      <c r="B8" s="123"/>
      <c r="C8" s="116"/>
      <c r="D8" s="120"/>
      <c r="E8" s="116"/>
      <c r="F8" s="109"/>
      <c r="G8" s="124"/>
      <c r="H8" s="109"/>
    </row>
    <row r="9" spans="1:8" s="114" customFormat="1" ht="21.75" customHeight="1">
      <c r="A9" s="123"/>
      <c r="B9" s="123"/>
      <c r="C9" s="116"/>
      <c r="D9" s="120"/>
      <c r="E9" s="116"/>
      <c r="F9" s="109"/>
      <c r="G9" s="124"/>
      <c r="H9" s="109"/>
    </row>
    <row r="10" spans="1:8" s="114" customFormat="1" ht="21.75" customHeight="1">
      <c r="A10" s="123"/>
      <c r="B10" s="123"/>
      <c r="C10" s="116"/>
      <c r="D10" s="120"/>
      <c r="E10" s="116"/>
      <c r="F10" s="109"/>
      <c r="G10" s="124"/>
      <c r="H10" s="109"/>
    </row>
    <row r="11" spans="1:8" s="114" customFormat="1" ht="21.75" customHeight="1">
      <c r="A11" s="123"/>
      <c r="B11" s="123"/>
      <c r="C11" s="116"/>
      <c r="D11" s="120"/>
      <c r="E11" s="116"/>
      <c r="F11" s="109"/>
      <c r="G11" s="124"/>
      <c r="H11" s="109"/>
    </row>
    <row r="12" spans="1:8" s="114" customFormat="1" ht="21.75" customHeight="1">
      <c r="A12" s="123"/>
      <c r="B12" s="123"/>
      <c r="C12" s="116"/>
      <c r="D12" s="120"/>
      <c r="E12" s="116"/>
      <c r="F12" s="109"/>
      <c r="G12" s="124"/>
      <c r="H12" s="109"/>
    </row>
    <row r="13" spans="1:8" s="114" customFormat="1" ht="21.75" customHeight="1">
      <c r="A13" s="123"/>
      <c r="B13" s="123"/>
      <c r="C13" s="116"/>
      <c r="D13" s="120"/>
      <c r="E13" s="116"/>
      <c r="F13" s="109"/>
      <c r="G13" s="124"/>
      <c r="H13" s="109"/>
    </row>
    <row r="14" spans="1:8" s="114" customFormat="1" ht="21.75" customHeight="1">
      <c r="A14" s="123"/>
      <c r="B14" s="123"/>
      <c r="C14" s="116"/>
      <c r="D14" s="120"/>
      <c r="E14" s="116"/>
      <c r="F14" s="109"/>
      <c r="G14" s="124"/>
      <c r="H14" s="109"/>
    </row>
    <row r="15" spans="1:8" s="114" customFormat="1" ht="21.75" customHeight="1">
      <c r="A15" s="123"/>
      <c r="B15" s="123"/>
      <c r="C15" s="116"/>
      <c r="D15" s="120"/>
      <c r="E15" s="116"/>
      <c r="F15" s="109"/>
      <c r="G15" s="124"/>
      <c r="H15" s="109"/>
    </row>
    <row r="16" spans="1:8" s="114" customFormat="1" ht="21.75" customHeight="1">
      <c r="A16" s="123"/>
      <c r="B16" s="123"/>
      <c r="C16" s="116"/>
      <c r="D16" s="120"/>
      <c r="E16" s="116"/>
      <c r="F16" s="109"/>
      <c r="G16" s="124"/>
      <c r="H16" s="109"/>
    </row>
    <row r="17" spans="1:8" s="114" customFormat="1" ht="21.75" customHeight="1">
      <c r="A17" s="123"/>
      <c r="B17" s="123"/>
      <c r="C17" s="116"/>
      <c r="D17" s="120"/>
      <c r="E17" s="116"/>
      <c r="F17" s="125"/>
      <c r="G17" s="124"/>
      <c r="H17" s="126"/>
    </row>
    <row r="18" spans="1:8" s="114" customFormat="1" ht="21.75" customHeight="1">
      <c r="A18" s="123"/>
      <c r="B18" s="123"/>
      <c r="C18" s="116"/>
      <c r="D18" s="120"/>
      <c r="E18" s="116"/>
      <c r="F18" s="124"/>
      <c r="G18" s="124"/>
      <c r="H18" s="126"/>
    </row>
    <row r="19" spans="1:8" s="114" customFormat="1" ht="21.75" customHeight="1">
      <c r="A19" s="123"/>
      <c r="B19" s="123"/>
      <c r="C19" s="116"/>
      <c r="D19" s="120"/>
      <c r="E19" s="116"/>
      <c r="F19" s="125"/>
      <c r="G19" s="124"/>
      <c r="H19" s="126"/>
    </row>
    <row r="20" spans="1:8" s="114" customFormat="1" ht="21.75" customHeight="1">
      <c r="A20" s="123"/>
      <c r="B20" s="123"/>
      <c r="C20" s="116"/>
      <c r="D20" s="120"/>
      <c r="E20" s="116"/>
      <c r="F20" s="125"/>
      <c r="G20" s="124"/>
      <c r="H20" s="126"/>
    </row>
    <row r="21" spans="1:8" s="114" customFormat="1" ht="21.75" customHeight="1">
      <c r="A21" s="123"/>
      <c r="B21" s="123"/>
      <c r="C21" s="116"/>
      <c r="D21" s="120"/>
      <c r="E21" s="116"/>
      <c r="F21" s="125"/>
      <c r="G21" s="124"/>
      <c r="H21" s="126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55">
      <selection activeCell="F76" sqref="F76"/>
    </sheetView>
  </sheetViews>
  <sheetFormatPr defaultColWidth="9.00390625" defaultRowHeight="14.25"/>
  <cols>
    <col min="1" max="1" width="4.75390625" style="16" customWidth="1"/>
    <col min="2" max="2" width="57.875" style="16" customWidth="1"/>
    <col min="3" max="3" width="30.375" style="16" customWidth="1"/>
    <col min="4" max="16384" width="9.00390625" style="16" customWidth="1"/>
  </cols>
  <sheetData>
    <row r="1" spans="2:3" ht="42.75" customHeight="1">
      <c r="B1" s="187" t="s">
        <v>183</v>
      </c>
      <c r="C1" s="187"/>
    </row>
    <row r="2" spans="2:17" ht="19.5" customHeight="1">
      <c r="B2" s="142"/>
      <c r="C2" s="142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s="6" customFormat="1" ht="33" customHeight="1">
      <c r="A3" s="19"/>
      <c r="B3" s="145" t="s">
        <v>17</v>
      </c>
      <c r="C3" s="146" t="s">
        <v>184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4.25">
      <c r="A4" s="108"/>
      <c r="B4" s="145" t="s">
        <v>17</v>
      </c>
      <c r="C4" s="14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22.5" customHeight="1">
      <c r="A5" s="108"/>
      <c r="B5" s="145" t="s">
        <v>18</v>
      </c>
      <c r="C5" s="148">
        <f>C6</f>
        <v>10809400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s="144" customFormat="1" ht="22.5" customHeight="1">
      <c r="A6" s="107"/>
      <c r="B6" s="149" t="s">
        <v>19</v>
      </c>
      <c r="C6" s="148">
        <f>SUM(C7,C45,C54,C61,C63)</f>
        <v>10809400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</row>
    <row r="7" spans="1:17" ht="15.75" customHeight="1">
      <c r="A7" s="108">
        <v>0</v>
      </c>
      <c r="B7" s="151" t="s">
        <v>130</v>
      </c>
      <c r="C7" s="152">
        <f>C8+C20+C40</f>
        <v>8943400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</row>
    <row r="8" spans="1:17" ht="15.75" customHeight="1">
      <c r="A8" s="108"/>
      <c r="B8" s="153" t="s">
        <v>131</v>
      </c>
      <c r="C8" s="154">
        <f>SUM(C9:C19)</f>
        <v>700000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</row>
    <row r="9" spans="1:17" s="3" customFormat="1" ht="19.5" customHeight="1">
      <c r="A9" s="40">
        <v>1</v>
      </c>
      <c r="B9" s="102" t="s">
        <v>185</v>
      </c>
      <c r="C9" s="100">
        <v>40000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</row>
    <row r="10" spans="1:17" s="3" customFormat="1" ht="19.5" customHeight="1">
      <c r="A10" s="40">
        <v>2</v>
      </c>
      <c r="B10" s="102" t="s">
        <v>186</v>
      </c>
      <c r="C10" s="100">
        <v>30000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</row>
    <row r="11" spans="1:17" s="3" customFormat="1" ht="19.5" customHeight="1">
      <c r="A11" s="40">
        <v>3</v>
      </c>
      <c r="B11" s="102" t="s">
        <v>187</v>
      </c>
      <c r="C11" s="100">
        <v>30000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</row>
    <row r="12" spans="1:17" s="3" customFormat="1" ht="19.5" customHeight="1">
      <c r="A12" s="40">
        <v>4</v>
      </c>
      <c r="B12" s="101" t="s">
        <v>188</v>
      </c>
      <c r="C12" s="100">
        <v>70000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</row>
    <row r="13" spans="1:17" s="3" customFormat="1" ht="19.5" customHeight="1">
      <c r="A13" s="40">
        <v>5</v>
      </c>
      <c r="B13" s="101" t="s">
        <v>189</v>
      </c>
      <c r="C13" s="100">
        <v>70000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pans="1:17" s="3" customFormat="1" ht="19.5" customHeight="1">
      <c r="A14" s="40">
        <v>6</v>
      </c>
      <c r="B14" s="102" t="s">
        <v>190</v>
      </c>
      <c r="C14" s="100">
        <v>70000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</row>
    <row r="15" spans="1:17" s="3" customFormat="1" ht="19.5" customHeight="1">
      <c r="A15" s="40">
        <v>7</v>
      </c>
      <c r="B15" s="101" t="s">
        <v>191</v>
      </c>
      <c r="C15" s="100">
        <v>140000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ht="19.5" customHeight="1">
      <c r="A16" s="40">
        <v>8</v>
      </c>
      <c r="B16" s="101" t="s">
        <v>192</v>
      </c>
      <c r="C16" s="103">
        <v>80000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1:17" s="3" customFormat="1" ht="19.5" customHeight="1">
      <c r="A17" s="40">
        <v>9</v>
      </c>
      <c r="B17" s="101" t="s">
        <v>132</v>
      </c>
      <c r="C17" s="100">
        <v>100000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</row>
    <row r="18" spans="1:17" s="3" customFormat="1" ht="19.5" customHeight="1">
      <c r="A18" s="40">
        <v>10</v>
      </c>
      <c r="B18" s="101" t="s">
        <v>133</v>
      </c>
      <c r="C18" s="100">
        <v>20000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</row>
    <row r="19" spans="1:17" s="3" customFormat="1" ht="19.5" customHeight="1">
      <c r="A19" s="40">
        <v>11</v>
      </c>
      <c r="B19" s="101" t="s">
        <v>193</v>
      </c>
      <c r="C19" s="100">
        <v>50000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</row>
    <row r="20" spans="1:17" ht="19.5" customHeight="1">
      <c r="A20" s="108"/>
      <c r="B20" s="155" t="s">
        <v>134</v>
      </c>
      <c r="C20" s="156">
        <f>SUM(C21:C39)</f>
        <v>7688400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</row>
    <row r="21" spans="1:17" s="3" customFormat="1" ht="19.5" customHeight="1">
      <c r="A21" s="40">
        <v>1</v>
      </c>
      <c r="B21" s="102" t="s">
        <v>194</v>
      </c>
      <c r="C21" s="100">
        <v>1000000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</row>
    <row r="22" spans="1:17" ht="19.5" customHeight="1">
      <c r="A22" s="40">
        <v>2</v>
      </c>
      <c r="B22" s="101" t="s">
        <v>138</v>
      </c>
      <c r="C22" s="103">
        <v>680000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</row>
    <row r="23" spans="1:17" s="3" customFormat="1" ht="19.5" customHeight="1">
      <c r="A23" s="40">
        <v>3</v>
      </c>
      <c r="B23" s="101" t="s">
        <v>135</v>
      </c>
      <c r="C23" s="100">
        <v>50000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</row>
    <row r="24" spans="1:17" s="3" customFormat="1" ht="19.5" customHeight="1">
      <c r="A24" s="40">
        <v>4</v>
      </c>
      <c r="B24" s="101" t="s">
        <v>195</v>
      </c>
      <c r="C24" s="100">
        <v>20000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</row>
    <row r="25" spans="1:17" s="3" customFormat="1" ht="19.5" customHeight="1">
      <c r="A25" s="40">
        <v>5</v>
      </c>
      <c r="B25" s="101" t="s">
        <v>196</v>
      </c>
      <c r="C25" s="100">
        <v>30000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</row>
    <row r="26" spans="1:17" s="3" customFormat="1" ht="19.5" customHeight="1">
      <c r="A26" s="40">
        <v>6</v>
      </c>
      <c r="B26" s="101" t="s">
        <v>197</v>
      </c>
      <c r="C26" s="100">
        <v>60000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</row>
    <row r="27" spans="1:17" s="3" customFormat="1" ht="19.5" customHeight="1">
      <c r="A27" s="40">
        <v>7</v>
      </c>
      <c r="B27" s="102" t="s">
        <v>136</v>
      </c>
      <c r="C27" s="100">
        <v>150000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</row>
    <row r="28" spans="1:17" s="3" customFormat="1" ht="30.75" customHeight="1">
      <c r="A28" s="40">
        <v>8</v>
      </c>
      <c r="B28" s="102" t="s">
        <v>198</v>
      </c>
      <c r="C28" s="100">
        <f>400000-100000</f>
        <v>300000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</row>
    <row r="29" spans="1:17" ht="19.5" customHeight="1">
      <c r="A29" s="40">
        <v>9</v>
      </c>
      <c r="B29" s="101" t="s">
        <v>137</v>
      </c>
      <c r="C29" s="103">
        <v>200000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  <row r="30" spans="1:17" s="143" customFormat="1" ht="19.5" customHeight="1">
      <c r="A30" s="40">
        <v>10</v>
      </c>
      <c r="B30" s="101" t="s">
        <v>199</v>
      </c>
      <c r="C30" s="103">
        <v>2368400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17" s="3" customFormat="1" ht="19.5" customHeight="1">
      <c r="A31" s="40">
        <v>11</v>
      </c>
      <c r="B31" s="104" t="s">
        <v>140</v>
      </c>
      <c r="C31" s="100">
        <f>210000-100000</f>
        <v>110000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</row>
    <row r="32" spans="1:17" s="3" customFormat="1" ht="19.5" customHeight="1">
      <c r="A32" s="40">
        <v>12</v>
      </c>
      <c r="B32" s="104" t="s">
        <v>200</v>
      </c>
      <c r="C32" s="100">
        <v>50000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</row>
    <row r="33" spans="1:17" s="3" customFormat="1" ht="19.5" customHeight="1">
      <c r="A33" s="40">
        <v>13</v>
      </c>
      <c r="B33" s="101" t="s">
        <v>201</v>
      </c>
      <c r="C33" s="103">
        <v>450000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</row>
    <row r="34" spans="1:17" s="3" customFormat="1" ht="25.5" customHeight="1">
      <c r="A34" s="40">
        <v>14</v>
      </c>
      <c r="B34" s="101" t="s">
        <v>202</v>
      </c>
      <c r="C34" s="100">
        <v>30000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</row>
    <row r="35" spans="1:17" s="3" customFormat="1" ht="30" customHeight="1">
      <c r="A35" s="40">
        <v>15</v>
      </c>
      <c r="B35" s="101" t="s">
        <v>203</v>
      </c>
      <c r="C35" s="105">
        <v>340000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</row>
    <row r="36" spans="1:17" s="143" customFormat="1" ht="19.5" customHeight="1">
      <c r="A36" s="40">
        <v>16</v>
      </c>
      <c r="B36" s="106" t="s">
        <v>139</v>
      </c>
      <c r="C36" s="103">
        <v>1000000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</row>
    <row r="37" spans="1:17" s="3" customFormat="1" ht="19.5" customHeight="1">
      <c r="A37" s="40">
        <v>17</v>
      </c>
      <c r="B37" s="106" t="s">
        <v>204</v>
      </c>
      <c r="C37" s="105">
        <v>100000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</row>
    <row r="38" spans="1:17" s="3" customFormat="1" ht="19.5" customHeight="1">
      <c r="A38" s="40">
        <v>18</v>
      </c>
      <c r="B38" s="101" t="s">
        <v>205</v>
      </c>
      <c r="C38" s="105">
        <v>350000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</row>
    <row r="39" spans="1:17" s="3" customFormat="1" ht="19.5" customHeight="1">
      <c r="A39" s="40">
        <v>19</v>
      </c>
      <c r="B39" s="101" t="s">
        <v>206</v>
      </c>
      <c r="C39" s="105">
        <v>400000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</row>
    <row r="40" spans="1:17" ht="19.5" customHeight="1">
      <c r="A40" s="108"/>
      <c r="B40" s="155" t="s">
        <v>141</v>
      </c>
      <c r="C40" s="157">
        <f>C41+C42+C43</f>
        <v>555000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s="143" customFormat="1" ht="19.5" customHeight="1">
      <c r="A41" s="40">
        <v>1</v>
      </c>
      <c r="B41" s="106" t="s">
        <v>142</v>
      </c>
      <c r="C41" s="103">
        <v>111000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</row>
    <row r="42" spans="1:17" s="3" customFormat="1" ht="19.5" customHeight="1">
      <c r="A42" s="40">
        <v>2</v>
      </c>
      <c r="B42" s="106" t="s">
        <v>207</v>
      </c>
      <c r="C42" s="103">
        <v>411000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1:17" s="143" customFormat="1" ht="19.5" customHeight="1">
      <c r="A43" s="40">
        <v>3</v>
      </c>
      <c r="B43" s="106" t="s">
        <v>208</v>
      </c>
      <c r="C43" s="103">
        <v>33000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</row>
    <row r="44" spans="1:17" ht="19.5" customHeight="1">
      <c r="A44" s="108"/>
      <c r="B44" s="135"/>
      <c r="C44" s="15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s="144" customFormat="1" ht="14.25">
      <c r="A45" s="107"/>
      <c r="B45" s="151" t="s">
        <v>143</v>
      </c>
      <c r="C45" s="159">
        <f>SUM(C46:C52)</f>
        <v>316000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s="144" customFormat="1" ht="19.5" customHeight="1">
      <c r="A46" s="107">
        <v>1</v>
      </c>
      <c r="B46" s="160" t="s">
        <v>209</v>
      </c>
      <c r="C46" s="161">
        <v>60000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</row>
    <row r="47" spans="1:17" s="144" customFormat="1" ht="19.5" customHeight="1">
      <c r="A47" s="107">
        <v>2</v>
      </c>
      <c r="B47" s="160" t="s">
        <v>210</v>
      </c>
      <c r="C47" s="161">
        <v>50000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</row>
    <row r="48" spans="1:17" s="144" customFormat="1" ht="19.5" customHeight="1">
      <c r="A48" s="107">
        <v>3</v>
      </c>
      <c r="B48" s="160" t="s">
        <v>211</v>
      </c>
      <c r="C48" s="161">
        <v>20000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</row>
    <row r="49" spans="1:17" s="144" customFormat="1" ht="19.5" customHeight="1">
      <c r="A49" s="107">
        <v>4</v>
      </c>
      <c r="B49" s="160" t="s">
        <v>212</v>
      </c>
      <c r="C49" s="161">
        <v>30000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</row>
    <row r="50" spans="1:17" s="144" customFormat="1" ht="19.5" customHeight="1">
      <c r="A50" s="107">
        <v>5</v>
      </c>
      <c r="B50" s="160" t="s">
        <v>213</v>
      </c>
      <c r="C50" s="161">
        <v>20000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</row>
    <row r="51" spans="1:17" s="144" customFormat="1" ht="19.5" customHeight="1">
      <c r="A51" s="107">
        <v>6</v>
      </c>
      <c r="B51" s="199" t="s">
        <v>214</v>
      </c>
      <c r="C51" s="161">
        <v>6000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</row>
    <row r="52" spans="1:17" s="3" customFormat="1" ht="19.5" customHeight="1">
      <c r="A52" s="107">
        <v>7</v>
      </c>
      <c r="B52" s="101" t="s">
        <v>144</v>
      </c>
      <c r="C52" s="105">
        <v>130000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</row>
    <row r="53" spans="1:17" s="144" customFormat="1" ht="14.25">
      <c r="A53" s="107"/>
      <c r="B53" s="162" t="s">
        <v>145</v>
      </c>
      <c r="C53" s="108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</row>
    <row r="54" spans="1:17" ht="19.5" customHeight="1">
      <c r="A54" s="108"/>
      <c r="B54" s="163" t="s">
        <v>21</v>
      </c>
      <c r="C54" s="150">
        <f>SUM(C55:C58)</f>
        <v>1100000</v>
      </c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</row>
    <row r="55" spans="1:17" s="3" customFormat="1" ht="19.5" customHeight="1">
      <c r="A55" s="40"/>
      <c r="B55" s="99" t="s">
        <v>22</v>
      </c>
      <c r="C55" s="19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</row>
    <row r="56" spans="1:17" s="3" customFormat="1" ht="19.5" customHeight="1">
      <c r="A56" s="40"/>
      <c r="B56" s="99" t="s">
        <v>23</v>
      </c>
      <c r="C56" s="19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</row>
    <row r="57" spans="1:17" s="3" customFormat="1" ht="19.5" customHeight="1">
      <c r="A57" s="40"/>
      <c r="B57" s="109" t="s">
        <v>146</v>
      </c>
      <c r="C57" s="108">
        <v>500000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</row>
    <row r="58" spans="1:17" s="98" customFormat="1" ht="19.5" customHeight="1">
      <c r="A58" s="111"/>
      <c r="B58" s="109" t="s">
        <v>215</v>
      </c>
      <c r="C58" s="108">
        <f>C59</f>
        <v>600000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</row>
    <row r="59" spans="1:17" s="3" customFormat="1" ht="19.5" customHeight="1">
      <c r="A59" s="40"/>
      <c r="B59" s="109" t="s">
        <v>24</v>
      </c>
      <c r="C59" s="108">
        <v>600000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</row>
    <row r="60" spans="1:17" s="144" customFormat="1" ht="14.25">
      <c r="A60" s="107"/>
      <c r="B60" s="164"/>
      <c r="C60" s="19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</row>
    <row r="61" spans="1:17" ht="18" customHeight="1">
      <c r="A61" s="108"/>
      <c r="B61" s="165" t="s">
        <v>25</v>
      </c>
      <c r="C61" s="150">
        <f>C62</f>
        <v>450000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</row>
    <row r="62" spans="1:17" ht="21.75" customHeight="1">
      <c r="A62" s="108"/>
      <c r="B62" s="110" t="s">
        <v>147</v>
      </c>
      <c r="C62" s="150">
        <v>450000</v>
      </c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</row>
    <row r="63" spans="1:17" ht="20.25" customHeight="1">
      <c r="A63" s="107"/>
      <c r="B63" s="165" t="s">
        <v>26</v>
      </c>
      <c r="C63" s="150">
        <f>C64+C65</f>
        <v>0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</row>
    <row r="64" spans="1:17" s="98" customFormat="1" ht="19.5" customHeight="1">
      <c r="A64" s="111"/>
      <c r="B64" s="166" t="s">
        <v>148</v>
      </c>
      <c r="C64" s="16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1:17" s="3" customFormat="1" ht="19.5" customHeight="1">
      <c r="A65" s="40"/>
      <c r="B65" s="166" t="s">
        <v>149</v>
      </c>
      <c r="C65" s="167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</row>
    <row r="66" spans="2:17" ht="14.25"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</row>
    <row r="67" spans="2:17" ht="14.25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</row>
    <row r="68" spans="2:17" ht="14.25">
      <c r="B68" s="168" t="s">
        <v>27</v>
      </c>
      <c r="C68" s="3">
        <v>657.03</v>
      </c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</row>
    <row r="69" spans="2:17" ht="14.25">
      <c r="B69" s="168" t="s">
        <v>28</v>
      </c>
      <c r="C69" s="3">
        <v>45</v>
      </c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</row>
    <row r="70" spans="2:17" ht="14.25">
      <c r="B70" s="168" t="s">
        <v>29</v>
      </c>
      <c r="C70" s="3">
        <v>215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</row>
    <row r="71" spans="2:17" ht="14.25">
      <c r="B71" s="168" t="s">
        <v>20</v>
      </c>
      <c r="C71" s="112">
        <v>100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</row>
    <row r="72" spans="2:17" ht="14.25">
      <c r="B72" s="168" t="s">
        <v>150</v>
      </c>
      <c r="C72" s="112">
        <v>63.91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</row>
    <row r="73" spans="3:17" ht="14.25">
      <c r="C73" s="112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</row>
    <row r="74" spans="2:17" ht="14.25">
      <c r="B74" s="168" t="s">
        <v>216</v>
      </c>
      <c r="C74" s="3">
        <f>SUM(C68:C73)</f>
        <v>1080.94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</row>
    <row r="75" spans="2:17" ht="14.25">
      <c r="B75" s="168" t="s">
        <v>30</v>
      </c>
      <c r="C75" s="3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</row>
    <row r="76" spans="2:17" ht="14.25">
      <c r="B76" s="168" t="s">
        <v>151</v>
      </c>
      <c r="C76" s="3">
        <f>C74+C75</f>
        <v>1080.94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</row>
    <row r="77" spans="4:17" ht="14.25"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</row>
    <row r="78" spans="4:17" ht="14.25"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</row>
    <row r="79" spans="4:17" ht="14.25"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</row>
    <row r="80" spans="4:17" ht="14.25"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</row>
    <row r="81" spans="4:17" ht="14.25"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</row>
    <row r="82" spans="4:17" ht="14.25"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4:17" ht="14.25"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4" spans="4:17" ht="14.25"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</row>
    <row r="85" spans="4:17" ht="14.25"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</row>
    <row r="86" spans="4:17" ht="14.25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</row>
    <row r="87" spans="4:17" ht="14.25"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</row>
    <row r="88" spans="4:17" ht="14.25"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</row>
    <row r="89" spans="4:17" ht="14.25"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</row>
    <row r="90" spans="4:17" ht="14.25"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</row>
    <row r="91" spans="4:17" ht="14.25"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</row>
    <row r="92" spans="4:17" ht="14.25"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</row>
    <row r="93" spans="4:17" ht="14.25"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</row>
    <row r="94" spans="4:17" ht="14.25"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</row>
    <row r="95" spans="4:17" ht="14.25"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</row>
    <row r="96" spans="4:17" ht="14.25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</row>
    <row r="97" spans="4:17" ht="14.25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</row>
    <row r="98" spans="4:17" ht="14.25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</row>
    <row r="99" spans="4:17" ht="14.25"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</row>
    <row r="100" spans="4:17" ht="14.25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</row>
    <row r="101" spans="4:17" ht="14.25"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</row>
    <row r="102" spans="4:17" ht="14.25"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</row>
    <row r="103" spans="4:17" ht="14.25"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</row>
    <row r="104" spans="4:17" ht="14.25"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</row>
    <row r="105" spans="4:17" ht="14.25"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</row>
    <row r="106" spans="4:17" ht="14.25"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</row>
    <row r="107" spans="4:17" ht="14.25"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</row>
    <row r="108" spans="4:17" ht="14.25"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</row>
    <row r="109" spans="4:17" ht="14.25"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</row>
    <row r="110" spans="4:17" ht="14.25"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</row>
    <row r="111" spans="4:17" ht="14.25"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</row>
    <row r="112" spans="4:17" ht="14.25"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</row>
    <row r="113" spans="4:17" ht="14.25"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</row>
    <row r="114" spans="4:17" ht="14.25"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</row>
    <row r="115" spans="4:17" ht="14.25"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</row>
    <row r="116" spans="4:17" ht="14.25"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</row>
    <row r="117" spans="4:17" ht="14.25"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</row>
    <row r="118" spans="4:17" ht="14.25"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</row>
    <row r="119" spans="4:17" ht="14.25"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</row>
    <row r="120" spans="4:17" ht="14.25"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</row>
    <row r="121" spans="4:17" ht="14.25"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</row>
    <row r="122" spans="4:17" ht="14.25"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</row>
    <row r="123" spans="4:17" ht="14.25"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</row>
    <row r="124" spans="4:17" ht="14.25"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</row>
    <row r="125" spans="4:17" ht="14.25"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</row>
    <row r="126" spans="4:17" ht="14.25"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</row>
    <row r="127" spans="4:17" ht="14.25"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</row>
    <row r="128" spans="4:17" ht="14.25"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</row>
    <row r="129" spans="4:17" ht="14.25"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</row>
    <row r="130" spans="4:17" ht="14.25"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</row>
    <row r="131" spans="4:17" ht="14.25"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</row>
    <row r="132" spans="4:17" ht="14.25"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</row>
    <row r="133" spans="4:17" ht="14.25"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</row>
    <row r="134" spans="4:17" ht="14.25"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</row>
    <row r="135" spans="4:17" ht="14.25"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</row>
    <row r="136" spans="4:17" ht="14.25"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</row>
    <row r="137" spans="4:17" ht="14.25"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</row>
    <row r="138" spans="4:17" ht="14.25"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</row>
    <row r="139" spans="4:17" ht="14.25"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</row>
    <row r="140" spans="4:17" ht="14.25"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</row>
    <row r="141" spans="4:17" ht="14.25"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</row>
    <row r="142" spans="4:17" ht="14.25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</row>
    <row r="143" spans="4:17" ht="14.25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</row>
    <row r="144" spans="4:17" ht="14.25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</row>
    <row r="145" spans="4:17" ht="14.25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</row>
    <row r="146" spans="4:17" ht="14.25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</row>
    <row r="147" spans="4:17" ht="14.25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</row>
    <row r="148" spans="4:17" ht="14.25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</row>
    <row r="149" spans="4:17" ht="14.25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</row>
    <row r="150" spans="4:17" ht="14.25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</row>
    <row r="151" spans="4:17" ht="14.25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</row>
    <row r="152" spans="4:17" ht="14.25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</row>
    <row r="153" spans="4:17" ht="14.25"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</row>
    <row r="154" spans="4:17" ht="14.25"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</row>
    <row r="155" spans="4:17" ht="14.25"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</row>
    <row r="156" spans="4:17" ht="14.25"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</row>
    <row r="157" spans="4:17" ht="14.25"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</row>
    <row r="158" spans="4:17" ht="14.25"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</row>
    <row r="159" spans="4:17" ht="14.25"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</row>
    <row r="160" spans="4:17" ht="14.25"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</row>
    <row r="161" spans="4:17" ht="14.25"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</row>
    <row r="162" spans="4:17" ht="14.25"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</row>
    <row r="163" spans="4:17" ht="14.25"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</row>
    <row r="164" spans="4:17" ht="14.25"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</row>
    <row r="165" spans="4:17" ht="14.25"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</row>
    <row r="166" spans="4:17" ht="14.25"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</row>
    <row r="167" spans="4:17" ht="14.25"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</row>
    <row r="168" spans="4:17" ht="14.25"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</row>
    <row r="169" spans="4:17" ht="14.25"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</row>
    <row r="170" spans="4:17" ht="14.25"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</row>
    <row r="171" spans="4:17" ht="14.25"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</row>
    <row r="172" spans="4:17" ht="14.25"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</row>
    <row r="173" spans="4:17" ht="14.25"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</row>
    <row r="174" spans="4:17" ht="14.25"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</row>
    <row r="175" spans="4:17" ht="14.25"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</row>
    <row r="176" spans="4:17" ht="14.25"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</row>
    <row r="177" spans="4:17" ht="14.25"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</row>
    <row r="178" spans="4:17" ht="14.25"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</row>
    <row r="179" spans="4:17" ht="14.25"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</row>
    <row r="180" spans="4:17" ht="14.25"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</row>
    <row r="181" spans="4:17" ht="14.25"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</row>
    <row r="182" spans="4:17" ht="14.25"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</row>
    <row r="183" spans="4:17" ht="14.25"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</row>
    <row r="184" spans="4:17" ht="14.25"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</row>
    <row r="185" spans="4:17" ht="14.25"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</row>
    <row r="186" spans="4:17" ht="14.25"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</row>
    <row r="187" spans="4:17" ht="14.25"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</row>
    <row r="188" spans="4:17" ht="14.25"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</row>
    <row r="189" spans="4:17" ht="14.25"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</row>
    <row r="190" spans="4:17" ht="14.25"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</row>
    <row r="191" spans="4:17" ht="14.25"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</row>
    <row r="192" spans="4:17" ht="14.25"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</row>
    <row r="193" spans="4:17" ht="14.25"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</row>
    <row r="194" spans="4:17" ht="14.25"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</row>
    <row r="195" spans="4:17" ht="14.25"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</row>
    <row r="196" spans="4:17" ht="14.25"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</row>
    <row r="197" spans="4:17" ht="14.25"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</row>
    <row r="198" spans="4:17" ht="14.25"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</row>
    <row r="199" spans="4:17" ht="14.25"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</row>
    <row r="200" spans="4:17" ht="14.25"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</row>
    <row r="201" spans="4:17" ht="14.25"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</row>
    <row r="202" spans="4:17" ht="14.25"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</row>
    <row r="203" spans="4:17" ht="14.25"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</row>
    <row r="204" spans="4:17" ht="14.25"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</row>
    <row r="205" spans="4:17" ht="14.25"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</row>
    <row r="206" spans="4:17" ht="14.25"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</row>
    <row r="207" spans="4:17" ht="14.25"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</row>
    <row r="208" spans="4:17" ht="14.25"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</row>
    <row r="209" spans="4:17" ht="14.25"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</row>
    <row r="210" spans="4:17" ht="14.25"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</row>
    <row r="211" spans="4:17" ht="14.25"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</row>
    <row r="212" spans="4:17" ht="14.25"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</row>
    <row r="213" spans="4:17" ht="14.25"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</row>
    <row r="214" spans="4:17" ht="14.25"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</row>
    <row r="215" spans="4:17" ht="14.25"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</row>
    <row r="216" spans="4:17" ht="14.25"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</row>
    <row r="217" spans="4:17" ht="14.25"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</row>
    <row r="218" spans="4:17" ht="14.25"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</row>
    <row r="219" spans="4:17" ht="14.25"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</row>
    <row r="220" spans="4:17" ht="14.25"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</row>
    <row r="221" spans="4:17" ht="14.25"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</row>
    <row r="222" spans="4:17" ht="14.25"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</row>
    <row r="223" spans="4:17" ht="14.25"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</row>
    <row r="224" spans="4:17" ht="14.25"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</row>
    <row r="225" spans="4:17" ht="14.25"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</row>
    <row r="226" spans="4:17" ht="14.25"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</row>
    <row r="227" spans="4:17" ht="14.25"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</row>
    <row r="228" spans="4:17" ht="14.25"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</row>
    <row r="229" spans="4:17" ht="14.25"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</row>
    <row r="230" spans="4:17" ht="14.25"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</row>
    <row r="231" spans="4:17" ht="14.25"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</row>
    <row r="232" spans="4:17" ht="14.25"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</row>
    <row r="233" spans="4:17" ht="14.25"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</row>
    <row r="234" spans="4:17" ht="14.25"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</row>
    <row r="235" spans="4:17" ht="14.25"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</row>
    <row r="236" spans="4:17" ht="14.25"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</row>
    <row r="237" spans="4:17" ht="14.25"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</row>
    <row r="238" spans="4:17" ht="14.25"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</row>
    <row r="239" spans="4:17" ht="14.25"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</row>
    <row r="240" spans="4:17" ht="14.25"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</row>
    <row r="241" spans="4:17" ht="14.25"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</row>
    <row r="242" spans="4:17" ht="14.25"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</row>
    <row r="243" spans="4:17" ht="14.25"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</row>
    <row r="244" spans="4:17" ht="14.25"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</row>
    <row r="245" spans="4:17" ht="14.25"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</row>
    <row r="246" spans="4:17" ht="14.25"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</row>
    <row r="247" spans="4:17" ht="14.25"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</row>
    <row r="248" spans="4:17" ht="14.25"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</row>
    <row r="249" spans="4:17" ht="14.25"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</row>
    <row r="250" spans="4:17" ht="14.25"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</row>
    <row r="251" spans="4:17" ht="14.25"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</row>
    <row r="252" spans="4:17" ht="14.25"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</row>
    <row r="253" spans="4:17" ht="14.25"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</row>
    <row r="254" spans="4:17" ht="14.25"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</row>
    <row r="255" spans="4:17" ht="14.25"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</row>
    <row r="256" spans="4:17" ht="14.25"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</row>
    <row r="257" spans="4:17" ht="14.25"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</row>
    <row r="258" spans="4:17" ht="14.25"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</row>
    <row r="259" spans="4:17" ht="14.25"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</row>
    <row r="260" spans="4:17" ht="14.25"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</row>
    <row r="261" spans="4:17" ht="14.25"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</row>
    <row r="262" spans="4:17" ht="14.25"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</row>
    <row r="263" spans="4:17" ht="14.25"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</row>
    <row r="264" spans="4:17" ht="14.25"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</row>
    <row r="265" spans="4:17" ht="14.25"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</row>
    <row r="266" spans="4:17" ht="14.25"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</row>
    <row r="267" spans="4:17" ht="14.25"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</row>
    <row r="268" spans="4:17" ht="14.25"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</row>
    <row r="269" spans="4:17" ht="14.25"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</row>
    <row r="270" spans="4:17" ht="14.25"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</row>
    <row r="271" spans="4:17" ht="14.25"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</row>
    <row r="272" spans="4:17" ht="14.25"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</row>
    <row r="273" spans="4:17" ht="14.25"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</row>
    <row r="274" spans="4:17" ht="14.25"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</row>
    <row r="275" spans="4:17" ht="14.25"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</row>
    <row r="276" spans="4:17" ht="14.25"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</row>
    <row r="277" spans="4:17" ht="14.25"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</row>
    <row r="278" spans="4:17" ht="14.25"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</row>
    <row r="279" spans="4:17" ht="14.25"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</row>
    <row r="280" spans="4:17" ht="14.25"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</row>
    <row r="281" spans="4:17" ht="14.25"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</row>
    <row r="282" spans="4:17" ht="14.25"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</row>
    <row r="283" spans="4:17" ht="14.25"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</row>
    <row r="284" spans="4:17" ht="14.25"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</row>
    <row r="285" spans="4:17" ht="14.25"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</row>
    <row r="286" spans="4:17" ht="14.25"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</row>
    <row r="287" spans="4:17" ht="14.25"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</row>
    <row r="288" spans="4:17" ht="14.25"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</row>
    <row r="289" spans="4:17" ht="14.25"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</row>
    <row r="290" spans="4:17" ht="14.25"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</row>
    <row r="291" spans="4:17" ht="14.25"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</row>
    <row r="292" spans="4:17" ht="14.25"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</row>
    <row r="293" spans="4:17" ht="14.25"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</row>
    <row r="294" spans="4:17" ht="14.25"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</row>
    <row r="295" spans="4:17" ht="14.25"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</row>
    <row r="296" spans="4:17" ht="14.25"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</row>
    <row r="297" spans="4:17" ht="14.25"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</row>
    <row r="298" spans="4:17" ht="14.25"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</row>
    <row r="299" spans="4:17" ht="14.25"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</row>
    <row r="300" spans="4:17" ht="14.25"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</row>
    <row r="301" spans="4:17" ht="14.25"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</row>
    <row r="302" spans="4:17" ht="14.25"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</row>
    <row r="303" spans="4:17" ht="14.25"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</row>
    <row r="304" spans="4:17" ht="14.25"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</row>
    <row r="305" spans="4:17" ht="14.25"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</row>
    <row r="306" spans="4:17" ht="14.25"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</row>
    <row r="307" spans="4:17" ht="14.25"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</row>
  </sheetData>
  <sheetProtection/>
  <mergeCells count="1">
    <mergeCell ref="B1:C1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6.875" style="0" customWidth="1"/>
    <col min="2" max="2" width="12.75390625" style="0" customWidth="1"/>
    <col min="3" max="3" width="11.50390625" style="0" customWidth="1"/>
    <col min="4" max="4" width="7.625" style="0" customWidth="1"/>
    <col min="5" max="5" width="9.50390625" style="0" bestFit="1" customWidth="1"/>
    <col min="6" max="6" width="24.00390625" style="0" customWidth="1"/>
    <col min="7" max="7" width="10.375" style="0" customWidth="1"/>
    <col min="8" max="8" width="22.50390625" style="0" customWidth="1"/>
  </cols>
  <sheetData>
    <row r="1" spans="1:8" ht="25.5" customHeight="1">
      <c r="A1" s="182" t="s">
        <v>217</v>
      </c>
      <c r="B1" s="182"/>
      <c r="C1" s="182"/>
      <c r="D1" s="182"/>
      <c r="E1" s="182"/>
      <c r="F1" s="182"/>
      <c r="G1" s="182"/>
      <c r="H1" s="182"/>
    </row>
    <row r="2" spans="1:8" ht="21" customHeight="1">
      <c r="A2" s="115" t="s">
        <v>218</v>
      </c>
      <c r="B2" s="7"/>
      <c r="C2" s="7"/>
      <c r="D2" s="7"/>
      <c r="E2" s="7"/>
      <c r="F2" s="7"/>
      <c r="G2" s="7"/>
      <c r="H2" s="7" t="s">
        <v>3</v>
      </c>
    </row>
    <row r="3" spans="1:8" ht="23.25" customHeight="1">
      <c r="A3" s="183" t="s">
        <v>4</v>
      </c>
      <c r="B3" s="183" t="s">
        <v>5</v>
      </c>
      <c r="C3" s="185" t="s">
        <v>6</v>
      </c>
      <c r="D3" s="185" t="s">
        <v>7</v>
      </c>
      <c r="E3" s="183" t="s">
        <v>8</v>
      </c>
      <c r="F3" s="185" t="s">
        <v>9</v>
      </c>
      <c r="G3" s="185" t="s">
        <v>10</v>
      </c>
      <c r="H3" s="185" t="s">
        <v>11</v>
      </c>
    </row>
    <row r="4" spans="1:8" ht="25.5" customHeight="1">
      <c r="A4" s="184"/>
      <c r="B4" s="184"/>
      <c r="C4" s="186"/>
      <c r="D4" s="186"/>
      <c r="E4" s="184"/>
      <c r="F4" s="186"/>
      <c r="G4" s="186"/>
      <c r="H4" s="186"/>
    </row>
    <row r="5" spans="1:8" s="98" customFormat="1" ht="27.75" customHeight="1">
      <c r="A5" s="116" t="s">
        <v>12</v>
      </c>
      <c r="B5" s="116">
        <f>SUM(B6:B21)</f>
        <v>600000</v>
      </c>
      <c r="C5" s="116">
        <f>SUM(C6:C21)</f>
        <v>0</v>
      </c>
      <c r="D5" s="117"/>
      <c r="E5" s="116">
        <f>SUM(E6:E21)</f>
        <v>600000</v>
      </c>
      <c r="F5" s="118"/>
      <c r="G5" s="118"/>
      <c r="H5" s="111"/>
    </row>
    <row r="6" spans="1:8" s="113" customFormat="1" ht="21.75" customHeight="1">
      <c r="A6" s="119" t="s">
        <v>15</v>
      </c>
      <c r="B6" s="108">
        <v>600000</v>
      </c>
      <c r="C6" s="47"/>
      <c r="D6" s="120"/>
      <c r="E6" s="108">
        <v>600000</v>
      </c>
      <c r="F6" s="121" t="s">
        <v>16</v>
      </c>
      <c r="G6" s="122"/>
      <c r="H6" s="122"/>
    </row>
    <row r="7" spans="1:8" s="114" customFormat="1" ht="21.75" customHeight="1">
      <c r="A7" s="123"/>
      <c r="B7" s="123"/>
      <c r="C7" s="116"/>
      <c r="D7" s="120"/>
      <c r="E7" s="116"/>
      <c r="F7" s="99"/>
      <c r="G7" s="124"/>
      <c r="H7" s="109"/>
    </row>
    <row r="8" spans="1:8" s="114" customFormat="1" ht="21.75" customHeight="1">
      <c r="A8" s="123"/>
      <c r="B8" s="123"/>
      <c r="C8" s="116"/>
      <c r="D8" s="120"/>
      <c r="E8" s="116"/>
      <c r="F8" s="109"/>
      <c r="G8" s="124"/>
      <c r="H8" s="109"/>
    </row>
    <row r="9" spans="1:8" s="114" customFormat="1" ht="21.75" customHeight="1">
      <c r="A9" s="123"/>
      <c r="B9" s="123"/>
      <c r="C9" s="116"/>
      <c r="D9" s="120"/>
      <c r="E9" s="116"/>
      <c r="F9" s="109"/>
      <c r="G9" s="124"/>
      <c r="H9" s="109"/>
    </row>
    <row r="10" spans="1:8" s="114" customFormat="1" ht="21.75" customHeight="1">
      <c r="A10" s="123"/>
      <c r="B10" s="123"/>
      <c r="C10" s="116"/>
      <c r="D10" s="120"/>
      <c r="E10" s="116"/>
      <c r="F10" s="109"/>
      <c r="G10" s="124"/>
      <c r="H10" s="109"/>
    </row>
    <row r="11" spans="1:8" s="114" customFormat="1" ht="21.75" customHeight="1">
      <c r="A11" s="123"/>
      <c r="B11" s="123"/>
      <c r="C11" s="116"/>
      <c r="D11" s="120"/>
      <c r="E11" s="116"/>
      <c r="F11" s="109"/>
      <c r="G11" s="124"/>
      <c r="H11" s="109"/>
    </row>
    <row r="12" spans="1:8" s="114" customFormat="1" ht="21.75" customHeight="1">
      <c r="A12" s="123"/>
      <c r="B12" s="123"/>
      <c r="C12" s="116"/>
      <c r="D12" s="120"/>
      <c r="E12" s="116"/>
      <c r="F12" s="109"/>
      <c r="G12" s="124"/>
      <c r="H12" s="109"/>
    </row>
    <row r="13" spans="1:8" s="114" customFormat="1" ht="21.75" customHeight="1">
      <c r="A13" s="123"/>
      <c r="B13" s="123"/>
      <c r="C13" s="116"/>
      <c r="D13" s="120"/>
      <c r="E13" s="116"/>
      <c r="F13" s="109"/>
      <c r="G13" s="124"/>
      <c r="H13" s="109"/>
    </row>
    <row r="14" spans="1:8" s="114" customFormat="1" ht="21.75" customHeight="1">
      <c r="A14" s="123"/>
      <c r="B14" s="123"/>
      <c r="C14" s="116"/>
      <c r="D14" s="120"/>
      <c r="E14" s="116"/>
      <c r="F14" s="109"/>
      <c r="G14" s="124"/>
      <c r="H14" s="109"/>
    </row>
    <row r="15" spans="1:8" s="114" customFormat="1" ht="21.75" customHeight="1">
      <c r="A15" s="123"/>
      <c r="B15" s="123"/>
      <c r="C15" s="116"/>
      <c r="D15" s="120"/>
      <c r="E15" s="116"/>
      <c r="F15" s="109"/>
      <c r="G15" s="124"/>
      <c r="H15" s="109"/>
    </row>
    <row r="16" spans="1:8" s="114" customFormat="1" ht="21.75" customHeight="1">
      <c r="A16" s="123"/>
      <c r="B16" s="123"/>
      <c r="C16" s="116"/>
      <c r="D16" s="120"/>
      <c r="E16" s="116"/>
      <c r="F16" s="109"/>
      <c r="G16" s="124"/>
      <c r="H16" s="109"/>
    </row>
    <row r="17" spans="1:8" s="114" customFormat="1" ht="21.75" customHeight="1">
      <c r="A17" s="123"/>
      <c r="B17" s="123"/>
      <c r="C17" s="116"/>
      <c r="D17" s="120"/>
      <c r="E17" s="116"/>
      <c r="F17" s="125"/>
      <c r="G17" s="124"/>
      <c r="H17" s="126"/>
    </row>
    <row r="18" spans="1:8" s="114" customFormat="1" ht="21.75" customHeight="1">
      <c r="A18" s="123"/>
      <c r="B18" s="123"/>
      <c r="C18" s="116"/>
      <c r="D18" s="120"/>
      <c r="E18" s="116"/>
      <c r="F18" s="124"/>
      <c r="G18" s="124"/>
      <c r="H18" s="126"/>
    </row>
    <row r="19" spans="1:8" s="114" customFormat="1" ht="21.75" customHeight="1">
      <c r="A19" s="123"/>
      <c r="B19" s="123"/>
      <c r="C19" s="116"/>
      <c r="D19" s="120"/>
      <c r="E19" s="116"/>
      <c r="F19" s="125"/>
      <c r="G19" s="124"/>
      <c r="H19" s="126"/>
    </row>
    <row r="20" spans="1:8" s="114" customFormat="1" ht="21.75" customHeight="1">
      <c r="A20" s="123"/>
      <c r="B20" s="123"/>
      <c r="C20" s="116"/>
      <c r="D20" s="120"/>
      <c r="E20" s="116"/>
      <c r="F20" s="125"/>
      <c r="G20" s="124"/>
      <c r="H20" s="126"/>
    </row>
    <row r="21" spans="1:8" s="114" customFormat="1" ht="21.75" customHeight="1">
      <c r="A21" s="123"/>
      <c r="B21" s="123"/>
      <c r="C21" s="116"/>
      <c r="D21" s="120"/>
      <c r="E21" s="116"/>
      <c r="F21" s="125"/>
      <c r="G21" s="124"/>
      <c r="H21" s="126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E1">
      <selection activeCell="V9" sqref="V9"/>
    </sheetView>
  </sheetViews>
  <sheetFormatPr defaultColWidth="9.00390625" defaultRowHeight="14.25"/>
  <cols>
    <col min="1" max="1" width="35.50390625" style="1" customWidth="1"/>
    <col min="2" max="2" width="7.25390625" style="43" customWidth="1"/>
    <col min="3" max="3" width="6.75390625" style="43" customWidth="1"/>
    <col min="4" max="4" width="7.875" style="6" customWidth="1"/>
    <col min="5" max="5" width="8.25390625" style="43" customWidth="1"/>
    <col min="6" max="6" width="8.375" style="43" customWidth="1"/>
    <col min="7" max="7" width="9.125" style="43" customWidth="1"/>
    <col min="8" max="8" width="8.25390625" style="65" customWidth="1"/>
    <col min="9" max="9" width="6.75390625" style="9" customWidth="1"/>
    <col min="10" max="10" width="8.75390625" style="43" customWidth="1"/>
    <col min="11" max="11" width="7.875" style="43" customWidth="1"/>
    <col min="12" max="12" width="7.125" style="43" customWidth="1"/>
    <col min="13" max="13" width="7.75390625" style="43" customWidth="1"/>
    <col min="14" max="14" width="25.375" style="1" customWidth="1"/>
    <col min="15" max="15" width="8.375" style="6" customWidth="1"/>
    <col min="16" max="16" width="8.50390625" style="6" customWidth="1"/>
    <col min="17" max="17" width="7.125" style="6" customWidth="1"/>
    <col min="18" max="18" width="7.875" style="43" customWidth="1"/>
    <col min="19" max="19" width="8.25390625" style="43" customWidth="1"/>
    <col min="20" max="20" width="8.00390625" style="43" customWidth="1"/>
    <col min="21" max="21" width="8.25390625" style="43" customWidth="1"/>
    <col min="22" max="22" width="6.875" style="170" customWidth="1"/>
    <col min="23" max="23" width="8.125" style="43" customWidth="1"/>
    <col min="24" max="24" width="8.375" style="43" customWidth="1"/>
    <col min="25" max="25" width="8.875" style="43" customWidth="1"/>
    <col min="26" max="26" width="7.75390625" style="43" customWidth="1"/>
    <col min="27" max="16384" width="9.00390625" style="1" customWidth="1"/>
  </cols>
  <sheetData>
    <row r="1" spans="1:9" ht="14.25">
      <c r="A1" s="1" t="s">
        <v>31</v>
      </c>
      <c r="I1" s="6"/>
    </row>
    <row r="2" spans="1:26" ht="48.75" customHeight="1">
      <c r="A2" s="194" t="s">
        <v>153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9:13" ht="18.75">
      <c r="I3" s="6"/>
      <c r="K3" s="44" t="s">
        <v>32</v>
      </c>
      <c r="L3" s="90"/>
      <c r="M3" s="90"/>
    </row>
    <row r="4" spans="1:23" ht="19.5" customHeight="1">
      <c r="A4" s="14" t="s">
        <v>154</v>
      </c>
      <c r="B4" s="66"/>
      <c r="I4" s="6"/>
      <c r="W4" s="43" t="s">
        <v>33</v>
      </c>
    </row>
    <row r="5" spans="1:26" s="2" customFormat="1" ht="21.75" customHeight="1">
      <c r="A5" s="195" t="s">
        <v>34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5" t="s">
        <v>35</v>
      </c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7"/>
    </row>
    <row r="6" spans="1:26" s="2" customFormat="1" ht="26.25" customHeight="1">
      <c r="A6" s="188" t="s">
        <v>36</v>
      </c>
      <c r="B6" s="190" t="s">
        <v>157</v>
      </c>
      <c r="C6" s="195" t="s">
        <v>155</v>
      </c>
      <c r="D6" s="196"/>
      <c r="E6" s="196"/>
      <c r="F6" s="196"/>
      <c r="G6" s="196"/>
      <c r="H6" s="197"/>
      <c r="I6" s="195" t="s">
        <v>156</v>
      </c>
      <c r="J6" s="196"/>
      <c r="K6" s="196"/>
      <c r="L6" s="196"/>
      <c r="M6" s="197"/>
      <c r="N6" s="192" t="s">
        <v>36</v>
      </c>
      <c r="O6" s="190" t="s">
        <v>157</v>
      </c>
      <c r="P6" s="195" t="s">
        <v>155</v>
      </c>
      <c r="Q6" s="196"/>
      <c r="R6" s="196"/>
      <c r="S6" s="196"/>
      <c r="T6" s="196"/>
      <c r="U6" s="197"/>
      <c r="V6" s="195" t="s">
        <v>156</v>
      </c>
      <c r="W6" s="196"/>
      <c r="X6" s="196"/>
      <c r="Y6" s="196"/>
      <c r="Z6" s="197"/>
    </row>
    <row r="7" spans="1:26" ht="101.25" customHeight="1">
      <c r="A7" s="189"/>
      <c r="B7" s="191"/>
      <c r="C7" s="129" t="s">
        <v>129</v>
      </c>
      <c r="D7" s="132" t="s">
        <v>158</v>
      </c>
      <c r="E7" s="129" t="s">
        <v>160</v>
      </c>
      <c r="F7" s="133" t="s">
        <v>161</v>
      </c>
      <c r="G7" s="129" t="s">
        <v>162</v>
      </c>
      <c r="H7" s="129" t="s">
        <v>163</v>
      </c>
      <c r="I7" s="134" t="s">
        <v>159</v>
      </c>
      <c r="J7" s="129" t="s">
        <v>164</v>
      </c>
      <c r="K7" s="129" t="s">
        <v>165</v>
      </c>
      <c r="L7" s="129" t="s">
        <v>166</v>
      </c>
      <c r="M7" s="45" t="s">
        <v>167</v>
      </c>
      <c r="N7" s="193"/>
      <c r="O7" s="191"/>
      <c r="P7" s="129" t="s">
        <v>129</v>
      </c>
      <c r="Q7" s="132" t="s">
        <v>158</v>
      </c>
      <c r="R7" s="129" t="s">
        <v>160</v>
      </c>
      <c r="S7" s="133" t="s">
        <v>161</v>
      </c>
      <c r="T7" s="129" t="s">
        <v>162</v>
      </c>
      <c r="U7" s="129" t="s">
        <v>163</v>
      </c>
      <c r="V7" s="173" t="s">
        <v>156</v>
      </c>
      <c r="W7" s="129" t="s">
        <v>164</v>
      </c>
      <c r="X7" s="129" t="s">
        <v>165</v>
      </c>
      <c r="Y7" s="129" t="s">
        <v>166</v>
      </c>
      <c r="Z7" s="45" t="s">
        <v>167</v>
      </c>
    </row>
    <row r="8" spans="1:26" s="4" customFormat="1" ht="20.25" customHeight="1">
      <c r="A8" s="67" t="s">
        <v>37</v>
      </c>
      <c r="B8" s="26">
        <f>SUM(B9,B12)</f>
        <v>0</v>
      </c>
      <c r="C8" s="137">
        <f>SUM(C9,C12)</f>
        <v>0</v>
      </c>
      <c r="D8" s="26">
        <f>SUM(D9,D12)</f>
        <v>0</v>
      </c>
      <c r="E8" s="20" t="e">
        <f>SUM(D8/C8)*100</f>
        <v>#DIV/0!</v>
      </c>
      <c r="F8" s="69">
        <f>SUM(D8-C8)</f>
        <v>0</v>
      </c>
      <c r="G8" s="21">
        <f>SUM(D8-B8)</f>
        <v>0</v>
      </c>
      <c r="H8" s="20" t="e">
        <f>SUM(G8/B8)*100</f>
        <v>#DIV/0!</v>
      </c>
      <c r="I8" s="68">
        <f>SUM(I9,I12)</f>
        <v>0</v>
      </c>
      <c r="J8" s="21">
        <f>SUM(I8-C8)</f>
        <v>0</v>
      </c>
      <c r="K8" s="20" t="e">
        <f>SUM(J8/C8)*100</f>
        <v>#DIV/0!</v>
      </c>
      <c r="L8" s="22">
        <f>SUM(I8-D8)</f>
        <v>0</v>
      </c>
      <c r="M8" s="20" t="e">
        <f>SUM(L8/D8)*100</f>
        <v>#DIV/0!</v>
      </c>
      <c r="N8" s="91" t="s">
        <v>38</v>
      </c>
      <c r="O8" s="28">
        <f>SUM(O9,O18,O22,O23,O24,O25,O26)</f>
        <v>7604</v>
      </c>
      <c r="P8" s="28">
        <f>SUM(P9,P18,P22,P23,P24,P25,P26)</f>
        <v>5350</v>
      </c>
      <c r="Q8" s="28">
        <f>SUM(Q9,Q18,Q22,Q23,Q24,Q25,Q26)</f>
        <v>5672</v>
      </c>
      <c r="R8" s="20">
        <f aca="true" t="shared" si="0" ref="R8:R40">SUM(Q8/P8)*100</f>
        <v>106.01869158878505</v>
      </c>
      <c r="S8" s="21">
        <f>SUM(Q8-P8)</f>
        <v>322</v>
      </c>
      <c r="T8" s="21">
        <f>SUM(Q8-O8)</f>
        <v>-1932</v>
      </c>
      <c r="U8" s="20">
        <f aca="true" t="shared" si="1" ref="U8:U40">SUM(T8/O8)*100</f>
        <v>-25.40768016833246</v>
      </c>
      <c r="V8" s="177">
        <f>SUM(V9,V18,V22,V23,V24,V25,V26)</f>
        <v>5643</v>
      </c>
      <c r="W8" s="21">
        <f aca="true" t="shared" si="2" ref="W8:W40">SUM(V8-P8)</f>
        <v>293</v>
      </c>
      <c r="X8" s="20">
        <f aca="true" t="shared" si="3" ref="X8:X40">SUM(W8/P8)*100</f>
        <v>5.4766355140186915</v>
      </c>
      <c r="Y8" s="21">
        <f aca="true" t="shared" si="4" ref="Y8:Y40">SUM(V8-Q8)</f>
        <v>-29</v>
      </c>
      <c r="Z8" s="97">
        <f aca="true" t="shared" si="5" ref="Z8:Z40">SUM(Y8/Q8)*100</f>
        <v>-0.5112834978843441</v>
      </c>
    </row>
    <row r="9" spans="1:26" s="4" customFormat="1" ht="20.25" customHeight="1">
      <c r="A9" s="70" t="s">
        <v>39</v>
      </c>
      <c r="B9" s="26">
        <f aca="true" t="shared" si="6" ref="B9:G9">SUM(B10:B11)</f>
        <v>0</v>
      </c>
      <c r="C9" s="138">
        <f t="shared" si="6"/>
        <v>0</v>
      </c>
      <c r="D9" s="26">
        <f t="shared" si="6"/>
        <v>0</v>
      </c>
      <c r="E9" s="20" t="e">
        <f aca="true" t="shared" si="7" ref="E9:E35">SUM(D9/C9)*100</f>
        <v>#DIV/0!</v>
      </c>
      <c r="F9" s="21">
        <f aca="true" t="shared" si="8" ref="F9:F40">SUM(D9-C9)</f>
        <v>0</v>
      </c>
      <c r="G9" s="22">
        <f t="shared" si="6"/>
        <v>0</v>
      </c>
      <c r="H9" s="20" t="e">
        <f aca="true" t="shared" si="9" ref="H9:H35">SUM(G9/B9)*100</f>
        <v>#DIV/0!</v>
      </c>
      <c r="I9" s="71">
        <f>SUM(I10:I11)</f>
        <v>0</v>
      </c>
      <c r="J9" s="21">
        <f aca="true" t="shared" si="10" ref="J9:J35">SUM(I9-C9)</f>
        <v>0</v>
      </c>
      <c r="K9" s="20" t="e">
        <f aca="true" t="shared" si="11" ref="K9:K35">SUM(J9/C9)*100</f>
        <v>#DIV/0!</v>
      </c>
      <c r="L9" s="22">
        <f aca="true" t="shared" si="12" ref="L9:L35">SUM(I9-D9)</f>
        <v>0</v>
      </c>
      <c r="M9" s="20" t="e">
        <f aca="true" t="shared" si="13" ref="M9:M35">SUM(L9/D9)*100</f>
        <v>#DIV/0!</v>
      </c>
      <c r="N9" s="92" t="s">
        <v>40</v>
      </c>
      <c r="O9" s="19">
        <f>SUM(O10,O15,O16:O17)</f>
        <v>2389</v>
      </c>
      <c r="P9" s="19">
        <f>SUM(P10,P15,P16:P17)</f>
        <v>2239</v>
      </c>
      <c r="Q9" s="19">
        <f>SUM(Q10,Q15,Q16:Q17)</f>
        <v>2261</v>
      </c>
      <c r="R9" s="20">
        <f t="shared" si="0"/>
        <v>100.98258150960251</v>
      </c>
      <c r="S9" s="21">
        <f aca="true" t="shared" si="14" ref="S9:S40">SUM(Q9-P9)</f>
        <v>22</v>
      </c>
      <c r="T9" s="21">
        <f aca="true" t="shared" si="15" ref="T9:T40">SUM(Q9-O9)</f>
        <v>-128</v>
      </c>
      <c r="U9" s="20">
        <f t="shared" si="1"/>
        <v>-5.357890330682294</v>
      </c>
      <c r="V9" s="175">
        <f>SUM(V10,V15,V16:V17)</f>
        <v>2192</v>
      </c>
      <c r="W9" s="21">
        <f t="shared" si="2"/>
        <v>-47</v>
      </c>
      <c r="X9" s="20">
        <f t="shared" si="3"/>
        <v>-2.099151406878071</v>
      </c>
      <c r="Y9" s="21">
        <f t="shared" si="4"/>
        <v>-69</v>
      </c>
      <c r="Z9" s="97">
        <f t="shared" si="5"/>
        <v>-3.051747014595312</v>
      </c>
    </row>
    <row r="10" spans="1:26" s="4" customFormat="1" ht="20.25" customHeight="1">
      <c r="A10" s="70" t="s">
        <v>41</v>
      </c>
      <c r="B10" s="25"/>
      <c r="C10" s="139"/>
      <c r="D10" s="25"/>
      <c r="E10" s="20" t="e">
        <f t="shared" si="7"/>
        <v>#DIV/0!</v>
      </c>
      <c r="F10" s="21">
        <f t="shared" si="8"/>
        <v>0</v>
      </c>
      <c r="G10" s="21">
        <f>SUM(D10-B10)</f>
        <v>0</v>
      </c>
      <c r="H10" s="20" t="e">
        <f t="shared" si="9"/>
        <v>#DIV/0!</v>
      </c>
      <c r="I10" s="72"/>
      <c r="J10" s="21">
        <f t="shared" si="10"/>
        <v>0</v>
      </c>
      <c r="K10" s="20" t="e">
        <f t="shared" si="11"/>
        <v>#DIV/0!</v>
      </c>
      <c r="L10" s="22">
        <f t="shared" si="12"/>
        <v>0</v>
      </c>
      <c r="M10" s="20" t="e">
        <f t="shared" si="13"/>
        <v>#DIV/0!</v>
      </c>
      <c r="N10" s="93" t="s">
        <v>42</v>
      </c>
      <c r="O10" s="19">
        <f>SUM(O11:O14)</f>
        <v>1079</v>
      </c>
      <c r="P10" s="19">
        <f>SUM(P11:P14)</f>
        <v>964</v>
      </c>
      <c r="Q10" s="19">
        <f>SUM(Q11:Q14)</f>
        <v>1035</v>
      </c>
      <c r="R10" s="20">
        <f t="shared" si="0"/>
        <v>107.36514522821577</v>
      </c>
      <c r="S10" s="21">
        <f t="shared" si="14"/>
        <v>71</v>
      </c>
      <c r="T10" s="21">
        <f t="shared" si="15"/>
        <v>-44</v>
      </c>
      <c r="U10" s="20">
        <f t="shared" si="1"/>
        <v>-4.077849860982391</v>
      </c>
      <c r="V10" s="175">
        <f>SUM(V11:V14)</f>
        <v>904</v>
      </c>
      <c r="W10" s="21">
        <f t="shared" si="2"/>
        <v>-60</v>
      </c>
      <c r="X10" s="20">
        <f t="shared" si="3"/>
        <v>-6.224066390041494</v>
      </c>
      <c r="Y10" s="21">
        <f t="shared" si="4"/>
        <v>-131</v>
      </c>
      <c r="Z10" s="97">
        <f t="shared" si="5"/>
        <v>-12.657004830917876</v>
      </c>
    </row>
    <row r="11" spans="1:26" s="4" customFormat="1" ht="20.25" customHeight="1">
      <c r="A11" s="73" t="s">
        <v>43</v>
      </c>
      <c r="B11" s="25"/>
      <c r="C11" s="19"/>
      <c r="D11" s="25"/>
      <c r="E11" s="20" t="e">
        <f t="shared" si="7"/>
        <v>#DIV/0!</v>
      </c>
      <c r="F11" s="21">
        <f t="shared" si="8"/>
        <v>0</v>
      </c>
      <c r="G11" s="21">
        <f aca="true" t="shared" si="16" ref="G11:G35">SUM(D11-B11)</f>
        <v>0</v>
      </c>
      <c r="H11" s="20" t="e">
        <f t="shared" si="9"/>
        <v>#DIV/0!</v>
      </c>
      <c r="I11" s="46"/>
      <c r="J11" s="21">
        <f t="shared" si="10"/>
        <v>0</v>
      </c>
      <c r="K11" s="20" t="e">
        <f t="shared" si="11"/>
        <v>#DIV/0!</v>
      </c>
      <c r="L11" s="22">
        <f t="shared" si="12"/>
        <v>0</v>
      </c>
      <c r="M11" s="20" t="e">
        <f t="shared" si="13"/>
        <v>#DIV/0!</v>
      </c>
      <c r="N11" s="92" t="s">
        <v>44</v>
      </c>
      <c r="O11" s="19">
        <v>688</v>
      </c>
      <c r="P11" s="96">
        <v>615</v>
      </c>
      <c r="Q11" s="19">
        <v>654</v>
      </c>
      <c r="R11" s="20">
        <f aca="true" t="shared" si="17" ref="R11:R17">SUM(Q11/P11)*100</f>
        <v>106.34146341463415</v>
      </c>
      <c r="S11" s="21">
        <f aca="true" t="shared" si="18" ref="S11:S17">SUM(Q11-P11)</f>
        <v>39</v>
      </c>
      <c r="T11" s="21">
        <f aca="true" t="shared" si="19" ref="T11:T17">SUM(Q11-O11)</f>
        <v>-34</v>
      </c>
      <c r="U11" s="20">
        <f t="shared" si="1"/>
        <v>-4.941860465116279</v>
      </c>
      <c r="V11" s="175">
        <v>530</v>
      </c>
      <c r="W11" s="21">
        <f aca="true" t="shared" si="20" ref="W11:W17">SUM(V11-P11)</f>
        <v>-85</v>
      </c>
      <c r="X11" s="20">
        <f t="shared" si="3"/>
        <v>-13.821138211382115</v>
      </c>
      <c r="Y11" s="21">
        <f aca="true" t="shared" si="21" ref="Y11:Y17">SUM(V11-Q11)</f>
        <v>-124</v>
      </c>
      <c r="Z11" s="97">
        <f aca="true" t="shared" si="22" ref="Z11:Z17">SUM(Y11/Q11)*100</f>
        <v>-18.960244648318042</v>
      </c>
    </row>
    <row r="12" spans="1:26" s="4" customFormat="1" ht="20.25" customHeight="1">
      <c r="A12" s="73" t="s">
        <v>45</v>
      </c>
      <c r="B12" s="26">
        <f>SUM(B13:B14)</f>
        <v>0</v>
      </c>
      <c r="C12" s="78">
        <f>SUM(C13:C14)</f>
        <v>0</v>
      </c>
      <c r="D12" s="26">
        <f>SUM(D13:D14)</f>
        <v>0</v>
      </c>
      <c r="E12" s="20" t="e">
        <f t="shared" si="7"/>
        <v>#DIV/0!</v>
      </c>
      <c r="F12" s="21">
        <f t="shared" si="8"/>
        <v>0</v>
      </c>
      <c r="G12" s="21">
        <f t="shared" si="16"/>
        <v>0</v>
      </c>
      <c r="H12" s="20" t="e">
        <f t="shared" si="9"/>
        <v>#DIV/0!</v>
      </c>
      <c r="I12" s="74">
        <f>SUM(I13:I14)</f>
        <v>0</v>
      </c>
      <c r="J12" s="21">
        <f t="shared" si="10"/>
        <v>0</v>
      </c>
      <c r="K12" s="20" t="e">
        <f t="shared" si="11"/>
        <v>#DIV/0!</v>
      </c>
      <c r="L12" s="22">
        <f t="shared" si="12"/>
        <v>0</v>
      </c>
      <c r="M12" s="20" t="e">
        <f t="shared" si="13"/>
        <v>#DIV/0!</v>
      </c>
      <c r="N12" s="92" t="s">
        <v>46</v>
      </c>
      <c r="O12" s="19">
        <v>144</v>
      </c>
      <c r="P12" s="96">
        <v>104</v>
      </c>
      <c r="Q12" s="19">
        <v>140</v>
      </c>
      <c r="R12" s="20">
        <f t="shared" si="17"/>
        <v>134.6153846153846</v>
      </c>
      <c r="S12" s="21">
        <f t="shared" si="18"/>
        <v>36</v>
      </c>
      <c r="T12" s="21">
        <f t="shared" si="19"/>
        <v>-4</v>
      </c>
      <c r="U12" s="20">
        <f t="shared" si="1"/>
        <v>-2.7777777777777777</v>
      </c>
      <c r="V12" s="175">
        <v>129</v>
      </c>
      <c r="W12" s="21">
        <f t="shared" si="20"/>
        <v>25</v>
      </c>
      <c r="X12" s="20">
        <f t="shared" si="3"/>
        <v>24.03846153846154</v>
      </c>
      <c r="Y12" s="21">
        <f t="shared" si="21"/>
        <v>-11</v>
      </c>
      <c r="Z12" s="97">
        <f t="shared" si="22"/>
        <v>-7.857142857142857</v>
      </c>
    </row>
    <row r="13" spans="1:26" s="4" customFormat="1" ht="20.25" customHeight="1">
      <c r="A13" s="73" t="s">
        <v>47</v>
      </c>
      <c r="B13" s="25"/>
      <c r="C13" s="19"/>
      <c r="D13" s="25"/>
      <c r="E13" s="20" t="e">
        <f t="shared" si="7"/>
        <v>#DIV/0!</v>
      </c>
      <c r="F13" s="21">
        <f t="shared" si="8"/>
        <v>0</v>
      </c>
      <c r="G13" s="21">
        <f t="shared" si="16"/>
        <v>0</v>
      </c>
      <c r="H13" s="20" t="e">
        <f t="shared" si="9"/>
        <v>#DIV/0!</v>
      </c>
      <c r="I13" s="46"/>
      <c r="J13" s="21">
        <f t="shared" si="10"/>
        <v>0</v>
      </c>
      <c r="K13" s="20" t="e">
        <f t="shared" si="11"/>
        <v>#DIV/0!</v>
      </c>
      <c r="L13" s="22">
        <f t="shared" si="12"/>
        <v>0</v>
      </c>
      <c r="M13" s="20" t="e">
        <f t="shared" si="13"/>
        <v>#DIV/0!</v>
      </c>
      <c r="N13" s="93" t="s">
        <v>48</v>
      </c>
      <c r="O13" s="19">
        <v>15</v>
      </c>
      <c r="P13" s="96">
        <v>16</v>
      </c>
      <c r="Q13" s="19">
        <v>15</v>
      </c>
      <c r="R13" s="20">
        <f t="shared" si="17"/>
        <v>93.75</v>
      </c>
      <c r="S13" s="21">
        <f t="shared" si="18"/>
        <v>-1</v>
      </c>
      <c r="T13" s="21">
        <f t="shared" si="19"/>
        <v>0</v>
      </c>
      <c r="U13" s="20">
        <f t="shared" si="1"/>
        <v>0</v>
      </c>
      <c r="V13" s="175">
        <v>14</v>
      </c>
      <c r="W13" s="21">
        <f t="shared" si="20"/>
        <v>-2</v>
      </c>
      <c r="X13" s="20">
        <f t="shared" si="3"/>
        <v>-12.5</v>
      </c>
      <c r="Y13" s="21">
        <f t="shared" si="21"/>
        <v>-1</v>
      </c>
      <c r="Z13" s="97">
        <f t="shared" si="22"/>
        <v>-6.666666666666667</v>
      </c>
    </row>
    <row r="14" spans="1:26" s="4" customFormat="1" ht="20.25" customHeight="1">
      <c r="A14" s="73" t="s">
        <v>49</v>
      </c>
      <c r="B14" s="25"/>
      <c r="C14" s="19"/>
      <c r="D14" s="25"/>
      <c r="E14" s="20" t="e">
        <f t="shared" si="7"/>
        <v>#DIV/0!</v>
      </c>
      <c r="F14" s="21">
        <f t="shared" si="8"/>
        <v>0</v>
      </c>
      <c r="G14" s="21">
        <f t="shared" si="16"/>
        <v>0</v>
      </c>
      <c r="H14" s="20" t="e">
        <f t="shared" si="9"/>
        <v>#DIV/0!</v>
      </c>
      <c r="I14" s="46"/>
      <c r="J14" s="21">
        <f t="shared" si="10"/>
        <v>0</v>
      </c>
      <c r="K14" s="20" t="e">
        <f t="shared" si="11"/>
        <v>#DIV/0!</v>
      </c>
      <c r="L14" s="22">
        <f t="shared" si="12"/>
        <v>0</v>
      </c>
      <c r="M14" s="20" t="e">
        <f t="shared" si="13"/>
        <v>#DIV/0!</v>
      </c>
      <c r="N14" s="92" t="s">
        <v>50</v>
      </c>
      <c r="O14" s="19">
        <v>232</v>
      </c>
      <c r="P14" s="96">
        <v>229</v>
      </c>
      <c r="Q14" s="19">
        <v>226</v>
      </c>
      <c r="R14" s="20">
        <f t="shared" si="17"/>
        <v>98.68995633187772</v>
      </c>
      <c r="S14" s="21">
        <f t="shared" si="18"/>
        <v>-3</v>
      </c>
      <c r="T14" s="21">
        <f t="shared" si="19"/>
        <v>-6</v>
      </c>
      <c r="U14" s="20">
        <f t="shared" si="1"/>
        <v>-2.586206896551724</v>
      </c>
      <c r="V14" s="175">
        <v>231</v>
      </c>
      <c r="W14" s="21">
        <f t="shared" si="20"/>
        <v>2</v>
      </c>
      <c r="X14" s="20">
        <f t="shared" si="3"/>
        <v>0.8733624454148471</v>
      </c>
      <c r="Y14" s="21">
        <f t="shared" si="21"/>
        <v>5</v>
      </c>
      <c r="Z14" s="97">
        <f t="shared" si="22"/>
        <v>2.2123893805309733</v>
      </c>
    </row>
    <row r="15" spans="1:26" s="4" customFormat="1" ht="20.25" customHeight="1">
      <c r="A15" s="67" t="s">
        <v>51</v>
      </c>
      <c r="B15" s="26">
        <f>SUM(B16,B31,B33,B34,B35)</f>
        <v>7671</v>
      </c>
      <c r="C15" s="140">
        <f>SUM(C16,C31,C33,C34,C35)</f>
        <v>5417</v>
      </c>
      <c r="D15" s="26">
        <f>SUM(D16,D31,D33,D34,D35)</f>
        <v>5877</v>
      </c>
      <c r="E15" s="20">
        <f t="shared" si="7"/>
        <v>108.49178512091564</v>
      </c>
      <c r="F15" s="21">
        <f t="shared" si="8"/>
        <v>460</v>
      </c>
      <c r="G15" s="21">
        <f t="shared" si="16"/>
        <v>-1794</v>
      </c>
      <c r="H15" s="20">
        <f t="shared" si="9"/>
        <v>-23.386781384434883</v>
      </c>
      <c r="I15" s="75">
        <f>SUM(I16,I31,I33,I34,I35)</f>
        <v>5848</v>
      </c>
      <c r="J15" s="21">
        <f t="shared" si="10"/>
        <v>431</v>
      </c>
      <c r="K15" s="20">
        <f t="shared" si="11"/>
        <v>7.956433450249216</v>
      </c>
      <c r="L15" s="22">
        <f t="shared" si="12"/>
        <v>-29</v>
      </c>
      <c r="M15" s="20">
        <f t="shared" si="13"/>
        <v>-0.4934490386251489</v>
      </c>
      <c r="N15" s="93" t="s">
        <v>52</v>
      </c>
      <c r="O15" s="19">
        <v>381</v>
      </c>
      <c r="P15" s="96">
        <v>378</v>
      </c>
      <c r="Q15" s="19">
        <v>378</v>
      </c>
      <c r="R15" s="20">
        <f t="shared" si="17"/>
        <v>100</v>
      </c>
      <c r="S15" s="21">
        <f t="shared" si="18"/>
        <v>0</v>
      </c>
      <c r="T15" s="21">
        <f t="shared" si="19"/>
        <v>-3</v>
      </c>
      <c r="U15" s="20">
        <f t="shared" si="1"/>
        <v>-0.7874015748031495</v>
      </c>
      <c r="V15" s="175">
        <v>377</v>
      </c>
      <c r="W15" s="21">
        <f t="shared" si="20"/>
        <v>-1</v>
      </c>
      <c r="X15" s="20">
        <f t="shared" si="3"/>
        <v>-0.26455026455026454</v>
      </c>
      <c r="Y15" s="21">
        <f t="shared" si="21"/>
        <v>-1</v>
      </c>
      <c r="Z15" s="97">
        <f t="shared" si="22"/>
        <v>-0.26455026455026454</v>
      </c>
    </row>
    <row r="16" spans="1:26" s="4" customFormat="1" ht="20.25" customHeight="1">
      <c r="A16" s="76" t="s">
        <v>53</v>
      </c>
      <c r="B16" s="26">
        <f>SUM(B17:B30)</f>
        <v>7529</v>
      </c>
      <c r="C16" s="78">
        <f>SUM(C17:C30)</f>
        <v>5350</v>
      </c>
      <c r="D16" s="26">
        <f>SUM(D17:D30)</f>
        <v>5810</v>
      </c>
      <c r="E16" s="20">
        <f t="shared" si="7"/>
        <v>108.59813084112149</v>
      </c>
      <c r="F16" s="21">
        <f t="shared" si="8"/>
        <v>460</v>
      </c>
      <c r="G16" s="21">
        <f t="shared" si="16"/>
        <v>-1719</v>
      </c>
      <c r="H16" s="20">
        <f t="shared" si="9"/>
        <v>-22.8317173595431</v>
      </c>
      <c r="I16" s="74">
        <f>SUM(I17:I30)</f>
        <v>5643</v>
      </c>
      <c r="J16" s="21">
        <f t="shared" si="10"/>
        <v>293</v>
      </c>
      <c r="K16" s="20">
        <f t="shared" si="11"/>
        <v>5.4766355140186915</v>
      </c>
      <c r="L16" s="22">
        <f t="shared" si="12"/>
        <v>-167</v>
      </c>
      <c r="M16" s="20">
        <f t="shared" si="13"/>
        <v>-2.874354561101549</v>
      </c>
      <c r="N16" s="70" t="s">
        <v>54</v>
      </c>
      <c r="O16" s="19">
        <v>929</v>
      </c>
      <c r="P16" s="96">
        <v>897</v>
      </c>
      <c r="Q16" s="19">
        <v>848</v>
      </c>
      <c r="R16" s="20">
        <f t="shared" si="17"/>
        <v>94.53734671125974</v>
      </c>
      <c r="S16" s="21">
        <f t="shared" si="18"/>
        <v>-49</v>
      </c>
      <c r="T16" s="21">
        <f t="shared" si="19"/>
        <v>-81</v>
      </c>
      <c r="U16" s="20">
        <f t="shared" si="1"/>
        <v>-8.719052744886975</v>
      </c>
      <c r="V16" s="175">
        <v>911</v>
      </c>
      <c r="W16" s="21">
        <f t="shared" si="20"/>
        <v>14</v>
      </c>
      <c r="X16" s="20">
        <f t="shared" si="3"/>
        <v>1.560758082497213</v>
      </c>
      <c r="Y16" s="21">
        <f t="shared" si="21"/>
        <v>63</v>
      </c>
      <c r="Z16" s="97">
        <f t="shared" si="22"/>
        <v>7.429245283018868</v>
      </c>
    </row>
    <row r="17" spans="1:26" s="4" customFormat="1" ht="20.25" customHeight="1">
      <c r="A17" s="30" t="s">
        <v>55</v>
      </c>
      <c r="B17" s="25"/>
      <c r="C17" s="19"/>
      <c r="D17" s="25"/>
      <c r="E17" s="20" t="e">
        <f t="shared" si="7"/>
        <v>#DIV/0!</v>
      </c>
      <c r="F17" s="21">
        <f t="shared" si="8"/>
        <v>0</v>
      </c>
      <c r="G17" s="21">
        <f t="shared" si="16"/>
        <v>0</v>
      </c>
      <c r="H17" s="20" t="e">
        <f t="shared" si="9"/>
        <v>#DIV/0!</v>
      </c>
      <c r="I17" s="46"/>
      <c r="J17" s="21">
        <f t="shared" si="10"/>
        <v>0</v>
      </c>
      <c r="K17" s="20" t="e">
        <f t="shared" si="11"/>
        <v>#DIV/0!</v>
      </c>
      <c r="L17" s="22">
        <f t="shared" si="12"/>
        <v>0</v>
      </c>
      <c r="M17" s="20" t="e">
        <f t="shared" si="13"/>
        <v>#DIV/0!</v>
      </c>
      <c r="N17" s="93" t="s">
        <v>56</v>
      </c>
      <c r="O17" s="19"/>
      <c r="P17" s="19"/>
      <c r="Q17" s="19"/>
      <c r="R17" s="20" t="e">
        <f t="shared" si="17"/>
        <v>#DIV/0!</v>
      </c>
      <c r="S17" s="21">
        <f t="shared" si="18"/>
        <v>0</v>
      </c>
      <c r="T17" s="21">
        <f t="shared" si="19"/>
        <v>0</v>
      </c>
      <c r="U17" s="20" t="e">
        <f t="shared" si="1"/>
        <v>#DIV/0!</v>
      </c>
      <c r="V17" s="175"/>
      <c r="W17" s="21">
        <f t="shared" si="20"/>
        <v>0</v>
      </c>
      <c r="X17" s="20" t="e">
        <f t="shared" si="3"/>
        <v>#DIV/0!</v>
      </c>
      <c r="Y17" s="21">
        <f t="shared" si="21"/>
        <v>0</v>
      </c>
      <c r="Z17" s="97" t="e">
        <f t="shared" si="22"/>
        <v>#DIV/0!</v>
      </c>
    </row>
    <row r="18" spans="1:26" s="4" customFormat="1" ht="20.25" customHeight="1">
      <c r="A18" s="31" t="s">
        <v>57</v>
      </c>
      <c r="B18" s="25"/>
      <c r="C18" s="19"/>
      <c r="D18" s="25"/>
      <c r="E18" s="20" t="e">
        <f t="shared" si="7"/>
        <v>#DIV/0!</v>
      </c>
      <c r="F18" s="21">
        <f t="shared" si="8"/>
        <v>0</v>
      </c>
      <c r="G18" s="21">
        <f t="shared" si="16"/>
        <v>0</v>
      </c>
      <c r="H18" s="20" t="e">
        <f t="shared" si="9"/>
        <v>#DIV/0!</v>
      </c>
      <c r="I18" s="46"/>
      <c r="J18" s="21">
        <f t="shared" si="10"/>
        <v>0</v>
      </c>
      <c r="K18" s="20" t="e">
        <f t="shared" si="11"/>
        <v>#DIV/0!</v>
      </c>
      <c r="L18" s="22">
        <f t="shared" si="12"/>
        <v>0</v>
      </c>
      <c r="M18" s="20" t="e">
        <f t="shared" si="13"/>
        <v>#DIV/0!</v>
      </c>
      <c r="N18" s="92" t="s">
        <v>58</v>
      </c>
      <c r="O18" s="19">
        <f>SUM(O19:O21)</f>
        <v>1156</v>
      </c>
      <c r="P18" s="19">
        <f>SUM(P19:P21)</f>
        <v>1031</v>
      </c>
      <c r="Q18" s="19">
        <f>SUM(Q19:Q21)</f>
        <v>1031</v>
      </c>
      <c r="R18" s="20">
        <f t="shared" si="0"/>
        <v>100</v>
      </c>
      <c r="S18" s="21">
        <f t="shared" si="14"/>
        <v>0</v>
      </c>
      <c r="T18" s="21">
        <f t="shared" si="15"/>
        <v>-125</v>
      </c>
      <c r="U18" s="20">
        <f t="shared" si="1"/>
        <v>-10.813148788927336</v>
      </c>
      <c r="V18" s="175">
        <f>SUM(V19:V21)</f>
        <v>1031</v>
      </c>
      <c r="W18" s="21">
        <f t="shared" si="2"/>
        <v>0</v>
      </c>
      <c r="X18" s="20">
        <f t="shared" si="3"/>
        <v>0</v>
      </c>
      <c r="Y18" s="21">
        <f t="shared" si="4"/>
        <v>0</v>
      </c>
      <c r="Z18" s="97">
        <f t="shared" si="5"/>
        <v>0</v>
      </c>
    </row>
    <row r="19" spans="1:26" s="4" customFormat="1" ht="20.25" customHeight="1">
      <c r="A19" s="31" t="s">
        <v>59</v>
      </c>
      <c r="B19" s="19">
        <v>3127</v>
      </c>
      <c r="C19" s="19">
        <v>3164</v>
      </c>
      <c r="D19" s="19">
        <v>3164</v>
      </c>
      <c r="E19" s="20">
        <f t="shared" si="7"/>
        <v>100</v>
      </c>
      <c r="F19" s="21">
        <f t="shared" si="8"/>
        <v>0</v>
      </c>
      <c r="G19" s="21">
        <f t="shared" si="16"/>
        <v>37</v>
      </c>
      <c r="H19" s="20">
        <f t="shared" si="9"/>
        <v>1.18324272465622</v>
      </c>
      <c r="I19" s="46">
        <v>3117</v>
      </c>
      <c r="J19" s="21">
        <f t="shared" si="10"/>
        <v>-47</v>
      </c>
      <c r="K19" s="20">
        <f t="shared" si="11"/>
        <v>-1.4854614412136535</v>
      </c>
      <c r="L19" s="22">
        <f t="shared" si="12"/>
        <v>-47</v>
      </c>
      <c r="M19" s="20">
        <f t="shared" si="13"/>
        <v>-1.4854614412136535</v>
      </c>
      <c r="N19" s="93" t="s">
        <v>60</v>
      </c>
      <c r="O19" s="19">
        <v>1096</v>
      </c>
      <c r="P19" s="96">
        <v>971</v>
      </c>
      <c r="Q19" s="19">
        <v>971</v>
      </c>
      <c r="R19" s="20">
        <f t="shared" si="0"/>
        <v>100</v>
      </c>
      <c r="S19" s="21">
        <f t="shared" si="14"/>
        <v>0</v>
      </c>
      <c r="T19" s="21">
        <f t="shared" si="15"/>
        <v>-125</v>
      </c>
      <c r="U19" s="20">
        <f t="shared" si="1"/>
        <v>-11.405109489051094</v>
      </c>
      <c r="V19" s="175">
        <v>971</v>
      </c>
      <c r="W19" s="21">
        <f t="shared" si="2"/>
        <v>0</v>
      </c>
      <c r="X19" s="20">
        <f t="shared" si="3"/>
        <v>0</v>
      </c>
      <c r="Y19" s="21">
        <f t="shared" si="4"/>
        <v>0</v>
      </c>
      <c r="Z19" s="97">
        <f t="shared" si="5"/>
        <v>0</v>
      </c>
    </row>
    <row r="20" spans="1:26" s="4" customFormat="1" ht="20.25" customHeight="1">
      <c r="A20" s="31" t="s">
        <v>61</v>
      </c>
      <c r="B20" s="25"/>
      <c r="C20" s="19">
        <v>0</v>
      </c>
      <c r="D20" s="19">
        <v>0</v>
      </c>
      <c r="E20" s="20" t="e">
        <f t="shared" si="7"/>
        <v>#DIV/0!</v>
      </c>
      <c r="F20" s="21">
        <f t="shared" si="8"/>
        <v>0</v>
      </c>
      <c r="G20" s="21">
        <f t="shared" si="16"/>
        <v>0</v>
      </c>
      <c r="H20" s="20" t="e">
        <f t="shared" si="9"/>
        <v>#DIV/0!</v>
      </c>
      <c r="I20" s="46">
        <v>0</v>
      </c>
      <c r="J20" s="21">
        <f t="shared" si="10"/>
        <v>0</v>
      </c>
      <c r="K20" s="20" t="e">
        <f t="shared" si="11"/>
        <v>#DIV/0!</v>
      </c>
      <c r="L20" s="22">
        <f t="shared" si="12"/>
        <v>0</v>
      </c>
      <c r="M20" s="20" t="e">
        <f t="shared" si="13"/>
        <v>#DIV/0!</v>
      </c>
      <c r="N20" s="93" t="s">
        <v>62</v>
      </c>
      <c r="O20" s="25">
        <v>60</v>
      </c>
      <c r="P20" s="96">
        <v>60</v>
      </c>
      <c r="Q20" s="25">
        <v>60</v>
      </c>
      <c r="R20" s="20">
        <f t="shared" si="0"/>
        <v>100</v>
      </c>
      <c r="S20" s="21">
        <f t="shared" si="14"/>
        <v>0</v>
      </c>
      <c r="T20" s="21">
        <f t="shared" si="15"/>
        <v>0</v>
      </c>
      <c r="U20" s="20">
        <f t="shared" si="1"/>
        <v>0</v>
      </c>
      <c r="V20" s="175">
        <v>60</v>
      </c>
      <c r="W20" s="21">
        <f t="shared" si="2"/>
        <v>0</v>
      </c>
      <c r="X20" s="20">
        <f t="shared" si="3"/>
        <v>0</v>
      </c>
      <c r="Y20" s="21">
        <f t="shared" si="4"/>
        <v>0</v>
      </c>
      <c r="Z20" s="97">
        <f t="shared" si="5"/>
        <v>0</v>
      </c>
    </row>
    <row r="21" spans="1:26" s="4" customFormat="1" ht="20.25" customHeight="1">
      <c r="A21" s="31" t="s">
        <v>63</v>
      </c>
      <c r="B21" s="25">
        <v>0</v>
      </c>
      <c r="C21" s="19"/>
      <c r="D21" s="19"/>
      <c r="E21" s="20" t="e">
        <f t="shared" si="7"/>
        <v>#DIV/0!</v>
      </c>
      <c r="F21" s="21">
        <f t="shared" si="8"/>
        <v>0</v>
      </c>
      <c r="G21" s="21">
        <f t="shared" si="16"/>
        <v>0</v>
      </c>
      <c r="H21" s="20" t="e">
        <f t="shared" si="9"/>
        <v>#DIV/0!</v>
      </c>
      <c r="I21" s="46"/>
      <c r="J21" s="21">
        <f t="shared" si="10"/>
        <v>0</v>
      </c>
      <c r="K21" s="20" t="e">
        <f t="shared" si="11"/>
        <v>#DIV/0!</v>
      </c>
      <c r="L21" s="22">
        <f t="shared" si="12"/>
        <v>0</v>
      </c>
      <c r="M21" s="20" t="e">
        <f t="shared" si="13"/>
        <v>#DIV/0!</v>
      </c>
      <c r="N21" s="93" t="s">
        <v>64</v>
      </c>
      <c r="O21" s="25"/>
      <c r="P21" s="96"/>
      <c r="Q21" s="25"/>
      <c r="R21" s="20" t="e">
        <f t="shared" si="0"/>
        <v>#DIV/0!</v>
      </c>
      <c r="S21" s="21">
        <f t="shared" si="14"/>
        <v>0</v>
      </c>
      <c r="T21" s="21">
        <f t="shared" si="15"/>
        <v>0</v>
      </c>
      <c r="U21" s="20" t="e">
        <f t="shared" si="1"/>
        <v>#DIV/0!</v>
      </c>
      <c r="V21" s="175"/>
      <c r="W21" s="21">
        <f t="shared" si="2"/>
        <v>0</v>
      </c>
      <c r="X21" s="20" t="e">
        <f t="shared" si="3"/>
        <v>#DIV/0!</v>
      </c>
      <c r="Y21" s="21">
        <f t="shared" si="4"/>
        <v>0</v>
      </c>
      <c r="Z21" s="97" t="e">
        <f t="shared" si="5"/>
        <v>#DIV/0!</v>
      </c>
    </row>
    <row r="22" spans="1:26" s="4" customFormat="1" ht="20.25" customHeight="1">
      <c r="A22" s="30" t="s">
        <v>65</v>
      </c>
      <c r="B22" s="25">
        <v>0</v>
      </c>
      <c r="C22" s="19"/>
      <c r="D22" s="19"/>
      <c r="E22" s="20" t="e">
        <f t="shared" si="7"/>
        <v>#DIV/0!</v>
      </c>
      <c r="F22" s="21">
        <f t="shared" si="8"/>
        <v>0</v>
      </c>
      <c r="G22" s="21">
        <f t="shared" si="16"/>
        <v>0</v>
      </c>
      <c r="H22" s="20" t="e">
        <f t="shared" si="9"/>
        <v>#DIV/0!</v>
      </c>
      <c r="I22" s="46"/>
      <c r="J22" s="21">
        <f t="shared" si="10"/>
        <v>0</v>
      </c>
      <c r="K22" s="20" t="e">
        <f t="shared" si="11"/>
        <v>#DIV/0!</v>
      </c>
      <c r="L22" s="22">
        <f t="shared" si="12"/>
        <v>0</v>
      </c>
      <c r="M22" s="20" t="e">
        <f t="shared" si="13"/>
        <v>#DIV/0!</v>
      </c>
      <c r="N22" s="92" t="s">
        <v>66</v>
      </c>
      <c r="O22" s="25"/>
      <c r="P22" s="96"/>
      <c r="Q22" s="25"/>
      <c r="R22" s="20" t="e">
        <f t="shared" si="0"/>
        <v>#DIV/0!</v>
      </c>
      <c r="S22" s="21">
        <f t="shared" si="14"/>
        <v>0</v>
      </c>
      <c r="T22" s="21">
        <f t="shared" si="15"/>
        <v>0</v>
      </c>
      <c r="U22" s="20" t="e">
        <f t="shared" si="1"/>
        <v>#DIV/0!</v>
      </c>
      <c r="V22" s="175"/>
      <c r="W22" s="21">
        <f t="shared" si="2"/>
        <v>0</v>
      </c>
      <c r="X22" s="20" t="e">
        <f t="shared" si="3"/>
        <v>#DIV/0!</v>
      </c>
      <c r="Y22" s="21">
        <f t="shared" si="4"/>
        <v>0</v>
      </c>
      <c r="Z22" s="97" t="e">
        <f t="shared" si="5"/>
        <v>#DIV/0!</v>
      </c>
    </row>
    <row r="23" spans="1:26" s="4" customFormat="1" ht="20.25" customHeight="1">
      <c r="A23" s="31" t="s">
        <v>67</v>
      </c>
      <c r="B23" s="25">
        <v>111</v>
      </c>
      <c r="C23" s="19">
        <v>111</v>
      </c>
      <c r="D23" s="19">
        <v>111</v>
      </c>
      <c r="E23" s="20">
        <f t="shared" si="7"/>
        <v>100</v>
      </c>
      <c r="F23" s="21">
        <f t="shared" si="8"/>
        <v>0</v>
      </c>
      <c r="G23" s="21">
        <f t="shared" si="16"/>
        <v>0</v>
      </c>
      <c r="H23" s="20">
        <f t="shared" si="9"/>
        <v>0</v>
      </c>
      <c r="I23" s="46">
        <v>111</v>
      </c>
      <c r="J23" s="21">
        <f t="shared" si="10"/>
        <v>0</v>
      </c>
      <c r="K23" s="20">
        <f t="shared" si="11"/>
        <v>0</v>
      </c>
      <c r="L23" s="22">
        <f t="shared" si="12"/>
        <v>0</v>
      </c>
      <c r="M23" s="20">
        <f t="shared" si="13"/>
        <v>0</v>
      </c>
      <c r="N23" s="92" t="s">
        <v>68</v>
      </c>
      <c r="O23" s="25">
        <v>4034</v>
      </c>
      <c r="P23" s="96">
        <v>2030</v>
      </c>
      <c r="Q23" s="25">
        <v>2330</v>
      </c>
      <c r="R23" s="20">
        <f t="shared" si="0"/>
        <v>114.77832512315271</v>
      </c>
      <c r="S23" s="21">
        <f t="shared" si="14"/>
        <v>300</v>
      </c>
      <c r="T23" s="21">
        <f t="shared" si="15"/>
        <v>-1704</v>
      </c>
      <c r="U23" s="20">
        <f t="shared" si="1"/>
        <v>-42.24095190877541</v>
      </c>
      <c r="V23" s="175">
        <v>2370</v>
      </c>
      <c r="W23" s="21">
        <f t="shared" si="2"/>
        <v>340</v>
      </c>
      <c r="X23" s="20">
        <f t="shared" si="3"/>
        <v>16.748768472906402</v>
      </c>
      <c r="Y23" s="21">
        <f t="shared" si="4"/>
        <v>40</v>
      </c>
      <c r="Z23" s="97">
        <f t="shared" si="5"/>
        <v>1.7167381974248928</v>
      </c>
    </row>
    <row r="24" spans="1:26" s="4" customFormat="1" ht="20.25" customHeight="1">
      <c r="A24" s="30" t="s">
        <v>69</v>
      </c>
      <c r="B24" s="25"/>
      <c r="C24" s="19"/>
      <c r="D24" s="19"/>
      <c r="E24" s="20" t="e">
        <f t="shared" si="7"/>
        <v>#DIV/0!</v>
      </c>
      <c r="F24" s="21">
        <f t="shared" si="8"/>
        <v>0</v>
      </c>
      <c r="G24" s="21">
        <f t="shared" si="16"/>
        <v>0</v>
      </c>
      <c r="H24" s="20" t="e">
        <f t="shared" si="9"/>
        <v>#DIV/0!</v>
      </c>
      <c r="I24" s="46"/>
      <c r="J24" s="21">
        <f t="shared" si="10"/>
        <v>0</v>
      </c>
      <c r="K24" s="20" t="e">
        <f t="shared" si="11"/>
        <v>#DIV/0!</v>
      </c>
      <c r="L24" s="22">
        <f t="shared" si="12"/>
        <v>0</v>
      </c>
      <c r="M24" s="20" t="e">
        <f t="shared" si="13"/>
        <v>#DIV/0!</v>
      </c>
      <c r="N24" s="92" t="s">
        <v>70</v>
      </c>
      <c r="O24" s="25"/>
      <c r="P24" s="96">
        <v>0</v>
      </c>
      <c r="Q24" s="25"/>
      <c r="R24" s="20" t="e">
        <f t="shared" si="0"/>
        <v>#DIV/0!</v>
      </c>
      <c r="S24" s="21">
        <f t="shared" si="14"/>
        <v>0</v>
      </c>
      <c r="T24" s="21">
        <f t="shared" si="15"/>
        <v>0</v>
      </c>
      <c r="U24" s="20" t="e">
        <f t="shared" si="1"/>
        <v>#DIV/0!</v>
      </c>
      <c r="V24" s="175">
        <v>0</v>
      </c>
      <c r="W24" s="21">
        <f t="shared" si="2"/>
        <v>0</v>
      </c>
      <c r="X24" s="20" t="e">
        <f t="shared" si="3"/>
        <v>#DIV/0!</v>
      </c>
      <c r="Y24" s="21">
        <f t="shared" si="4"/>
        <v>0</v>
      </c>
      <c r="Z24" s="97" t="e">
        <f t="shared" si="5"/>
        <v>#DIV/0!</v>
      </c>
    </row>
    <row r="25" spans="1:26" s="4" customFormat="1" ht="20.25" customHeight="1">
      <c r="A25" s="30" t="s">
        <v>71</v>
      </c>
      <c r="B25" s="25"/>
      <c r="C25" s="19"/>
      <c r="D25" s="19"/>
      <c r="E25" s="20" t="e">
        <f t="shared" si="7"/>
        <v>#DIV/0!</v>
      </c>
      <c r="F25" s="21">
        <f t="shared" si="8"/>
        <v>0</v>
      </c>
      <c r="G25" s="21">
        <f t="shared" si="16"/>
        <v>0</v>
      </c>
      <c r="H25" s="20" t="e">
        <f t="shared" si="9"/>
        <v>#DIV/0!</v>
      </c>
      <c r="I25" s="46"/>
      <c r="J25" s="21">
        <f t="shared" si="10"/>
        <v>0</v>
      </c>
      <c r="K25" s="20" t="e">
        <f t="shared" si="11"/>
        <v>#DIV/0!</v>
      </c>
      <c r="L25" s="22">
        <f t="shared" si="12"/>
        <v>0</v>
      </c>
      <c r="M25" s="20" t="e">
        <f t="shared" si="13"/>
        <v>#DIV/0!</v>
      </c>
      <c r="N25" s="92" t="s">
        <v>72</v>
      </c>
      <c r="O25" s="25">
        <v>25</v>
      </c>
      <c r="P25" s="96">
        <v>50</v>
      </c>
      <c r="Q25" s="25">
        <v>50</v>
      </c>
      <c r="R25" s="20">
        <f t="shared" si="0"/>
        <v>100</v>
      </c>
      <c r="S25" s="21">
        <f t="shared" si="14"/>
        <v>0</v>
      </c>
      <c r="T25" s="21">
        <f t="shared" si="15"/>
        <v>25</v>
      </c>
      <c r="U25" s="20">
        <f t="shared" si="1"/>
        <v>100</v>
      </c>
      <c r="V25" s="175">
        <v>50</v>
      </c>
      <c r="W25" s="21">
        <f t="shared" si="2"/>
        <v>0</v>
      </c>
      <c r="X25" s="20">
        <f t="shared" si="3"/>
        <v>0</v>
      </c>
      <c r="Y25" s="21">
        <f t="shared" si="4"/>
        <v>0</v>
      </c>
      <c r="Z25" s="97">
        <f t="shared" si="5"/>
        <v>0</v>
      </c>
    </row>
    <row r="26" spans="1:26" s="4" customFormat="1" ht="20.25" customHeight="1">
      <c r="A26" s="30" t="s">
        <v>73</v>
      </c>
      <c r="B26" s="19">
        <v>4246</v>
      </c>
      <c r="C26" s="19">
        <v>2030</v>
      </c>
      <c r="D26" s="19">
        <v>2490</v>
      </c>
      <c r="E26" s="20">
        <f t="shared" si="7"/>
        <v>122.66009852216749</v>
      </c>
      <c r="F26" s="21">
        <f t="shared" si="8"/>
        <v>460</v>
      </c>
      <c r="G26" s="21">
        <f t="shared" si="16"/>
        <v>-1756</v>
      </c>
      <c r="H26" s="20">
        <f t="shared" si="9"/>
        <v>-41.35657089024964</v>
      </c>
      <c r="I26" s="46">
        <v>2370</v>
      </c>
      <c r="J26" s="21">
        <f t="shared" si="10"/>
        <v>340</v>
      </c>
      <c r="K26" s="20">
        <f t="shared" si="11"/>
        <v>16.748768472906402</v>
      </c>
      <c r="L26" s="22">
        <f t="shared" si="12"/>
        <v>-120</v>
      </c>
      <c r="M26" s="20">
        <f t="shared" si="13"/>
        <v>-4.819277108433735</v>
      </c>
      <c r="N26" s="92" t="s">
        <v>74</v>
      </c>
      <c r="O26" s="25">
        <v>0</v>
      </c>
      <c r="P26" s="19">
        <v>0</v>
      </c>
      <c r="Q26" s="25">
        <v>0</v>
      </c>
      <c r="R26" s="20" t="e">
        <f t="shared" si="0"/>
        <v>#DIV/0!</v>
      </c>
      <c r="S26" s="21">
        <f t="shared" si="14"/>
        <v>0</v>
      </c>
      <c r="T26" s="21">
        <f t="shared" si="15"/>
        <v>0</v>
      </c>
      <c r="U26" s="20" t="e">
        <f t="shared" si="1"/>
        <v>#DIV/0!</v>
      </c>
      <c r="V26" s="175">
        <v>0</v>
      </c>
      <c r="W26" s="21">
        <f t="shared" si="2"/>
        <v>0</v>
      </c>
      <c r="X26" s="20" t="e">
        <f t="shared" si="3"/>
        <v>#DIV/0!</v>
      </c>
      <c r="Y26" s="21">
        <f t="shared" si="4"/>
        <v>0</v>
      </c>
      <c r="Z26" s="97" t="e">
        <f t="shared" si="5"/>
        <v>#DIV/0!</v>
      </c>
    </row>
    <row r="27" spans="1:26" s="4" customFormat="1" ht="20.25" customHeight="1">
      <c r="A27" s="30" t="s">
        <v>75</v>
      </c>
      <c r="B27" s="25">
        <v>45</v>
      </c>
      <c r="C27" s="19">
        <v>45</v>
      </c>
      <c r="D27" s="19">
        <v>45</v>
      </c>
      <c r="E27" s="20">
        <f t="shared" si="7"/>
        <v>100</v>
      </c>
      <c r="F27" s="21">
        <f t="shared" si="8"/>
        <v>0</v>
      </c>
      <c r="G27" s="21">
        <f t="shared" si="16"/>
        <v>0</v>
      </c>
      <c r="H27" s="20">
        <f t="shared" si="9"/>
        <v>0</v>
      </c>
      <c r="I27" s="46">
        <v>45</v>
      </c>
      <c r="J27" s="21">
        <f t="shared" si="10"/>
        <v>0</v>
      </c>
      <c r="K27" s="20">
        <f t="shared" si="11"/>
        <v>0</v>
      </c>
      <c r="L27" s="22">
        <f t="shared" si="12"/>
        <v>0</v>
      </c>
      <c r="M27" s="20">
        <f t="shared" si="13"/>
        <v>0</v>
      </c>
      <c r="N27" s="92"/>
      <c r="O27" s="19"/>
      <c r="P27" s="25"/>
      <c r="Q27" s="19"/>
      <c r="R27" s="20"/>
      <c r="S27" s="21"/>
      <c r="T27" s="21"/>
      <c r="U27" s="20"/>
      <c r="V27" s="178"/>
      <c r="W27" s="21"/>
      <c r="X27" s="20"/>
      <c r="Y27" s="21"/>
      <c r="Z27" s="97"/>
    </row>
    <row r="28" spans="1:26" s="4" customFormat="1" ht="20.25" customHeight="1">
      <c r="A28" s="31" t="s">
        <v>76</v>
      </c>
      <c r="B28" s="25"/>
      <c r="C28" s="19"/>
      <c r="D28" s="19"/>
      <c r="E28" s="20" t="e">
        <f t="shared" si="7"/>
        <v>#DIV/0!</v>
      </c>
      <c r="F28" s="21">
        <f t="shared" si="8"/>
        <v>0</v>
      </c>
      <c r="G28" s="21">
        <f t="shared" si="16"/>
        <v>0</v>
      </c>
      <c r="H28" s="20" t="e">
        <f t="shared" si="9"/>
        <v>#DIV/0!</v>
      </c>
      <c r="I28" s="46"/>
      <c r="J28" s="21">
        <f t="shared" si="10"/>
        <v>0</v>
      </c>
      <c r="K28" s="20" t="e">
        <f t="shared" si="11"/>
        <v>#DIV/0!</v>
      </c>
      <c r="L28" s="22">
        <f t="shared" si="12"/>
        <v>0</v>
      </c>
      <c r="M28" s="20" t="e">
        <f t="shared" si="13"/>
        <v>#DIV/0!</v>
      </c>
      <c r="N28" s="92"/>
      <c r="O28" s="25"/>
      <c r="P28" s="25"/>
      <c r="Q28" s="25"/>
      <c r="R28" s="20"/>
      <c r="S28" s="21"/>
      <c r="T28" s="21"/>
      <c r="U28" s="20"/>
      <c r="V28" s="178"/>
      <c r="W28" s="21"/>
      <c r="X28" s="20"/>
      <c r="Y28" s="21"/>
      <c r="Z28" s="97"/>
    </row>
    <row r="29" spans="1:26" s="4" customFormat="1" ht="20.25" customHeight="1">
      <c r="A29" s="31" t="s">
        <v>77</v>
      </c>
      <c r="B29" s="25"/>
      <c r="C29" s="19"/>
      <c r="D29" s="19"/>
      <c r="E29" s="20" t="e">
        <f t="shared" si="7"/>
        <v>#DIV/0!</v>
      </c>
      <c r="F29" s="21">
        <f t="shared" si="8"/>
        <v>0</v>
      </c>
      <c r="G29" s="21">
        <f t="shared" si="16"/>
        <v>0</v>
      </c>
      <c r="H29" s="20" t="e">
        <f t="shared" si="9"/>
        <v>#DIV/0!</v>
      </c>
      <c r="I29" s="46"/>
      <c r="J29" s="21">
        <f t="shared" si="10"/>
        <v>0</v>
      </c>
      <c r="K29" s="20" t="e">
        <f t="shared" si="11"/>
        <v>#DIV/0!</v>
      </c>
      <c r="L29" s="22">
        <f t="shared" si="12"/>
        <v>0</v>
      </c>
      <c r="M29" s="20" t="e">
        <f t="shared" si="13"/>
        <v>#DIV/0!</v>
      </c>
      <c r="N29" s="93"/>
      <c r="O29" s="25"/>
      <c r="P29" s="19"/>
      <c r="Q29" s="25"/>
      <c r="R29" s="20"/>
      <c r="S29" s="21"/>
      <c r="T29" s="21"/>
      <c r="U29" s="20"/>
      <c r="V29" s="175"/>
      <c r="W29" s="21"/>
      <c r="X29" s="20"/>
      <c r="Y29" s="21"/>
      <c r="Z29" s="97"/>
    </row>
    <row r="30" spans="1:26" s="4" customFormat="1" ht="20.25" customHeight="1">
      <c r="A30" s="31" t="s">
        <v>78</v>
      </c>
      <c r="B30" s="25"/>
      <c r="C30" s="19"/>
      <c r="D30" s="19"/>
      <c r="E30" s="20" t="e">
        <f t="shared" si="7"/>
        <v>#DIV/0!</v>
      </c>
      <c r="F30" s="21">
        <f t="shared" si="8"/>
        <v>0</v>
      </c>
      <c r="G30" s="21">
        <f t="shared" si="16"/>
        <v>0</v>
      </c>
      <c r="H30" s="20" t="e">
        <f t="shared" si="9"/>
        <v>#DIV/0!</v>
      </c>
      <c r="I30" s="46"/>
      <c r="J30" s="21">
        <f t="shared" si="10"/>
        <v>0</v>
      </c>
      <c r="K30" s="20" t="e">
        <f t="shared" si="11"/>
        <v>#DIV/0!</v>
      </c>
      <c r="L30" s="22">
        <f t="shared" si="12"/>
        <v>0</v>
      </c>
      <c r="M30" s="20" t="e">
        <f t="shared" si="13"/>
        <v>#DIV/0!</v>
      </c>
      <c r="N30" s="67" t="s">
        <v>79</v>
      </c>
      <c r="O30" s="28">
        <f>SUM(O31,O35,O36,O37)</f>
        <v>67</v>
      </c>
      <c r="P30" s="28">
        <f>SUM(P31,P35,P36,P37)</f>
        <v>67</v>
      </c>
      <c r="Q30" s="28">
        <f>SUM(Q31,Q35,Q36,Q37)</f>
        <v>205</v>
      </c>
      <c r="R30" s="130">
        <f t="shared" si="0"/>
        <v>305.97014925373134</v>
      </c>
      <c r="S30" s="21">
        <f t="shared" si="14"/>
        <v>138</v>
      </c>
      <c r="T30" s="21">
        <f t="shared" si="15"/>
        <v>138</v>
      </c>
      <c r="U30" s="20">
        <f t="shared" si="1"/>
        <v>205.97014925373136</v>
      </c>
      <c r="V30" s="177">
        <f>SUM(V31,V35,V36,V37)</f>
        <v>205</v>
      </c>
      <c r="W30" s="21">
        <f t="shared" si="2"/>
        <v>138</v>
      </c>
      <c r="X30" s="20">
        <f t="shared" si="3"/>
        <v>205.97014925373136</v>
      </c>
      <c r="Y30" s="21">
        <f t="shared" si="4"/>
        <v>0</v>
      </c>
      <c r="Z30" s="97">
        <f t="shared" si="5"/>
        <v>0</v>
      </c>
    </row>
    <row r="31" spans="1:26" s="4" customFormat="1" ht="20.25" customHeight="1">
      <c r="A31" s="77" t="s">
        <v>80</v>
      </c>
      <c r="B31" s="78">
        <v>142</v>
      </c>
      <c r="C31" s="78">
        <v>67</v>
      </c>
      <c r="D31" s="78">
        <v>67</v>
      </c>
      <c r="E31" s="20">
        <f t="shared" si="7"/>
        <v>100</v>
      </c>
      <c r="F31" s="21">
        <f t="shared" si="8"/>
        <v>0</v>
      </c>
      <c r="G31" s="21">
        <f t="shared" si="16"/>
        <v>-75</v>
      </c>
      <c r="H31" s="20">
        <f t="shared" si="9"/>
        <v>-52.816901408450704</v>
      </c>
      <c r="I31" s="74">
        <v>205</v>
      </c>
      <c r="J31" s="21">
        <f t="shared" si="10"/>
        <v>138</v>
      </c>
      <c r="K31" s="20">
        <f t="shared" si="11"/>
        <v>205.97014925373136</v>
      </c>
      <c r="L31" s="22">
        <f t="shared" si="12"/>
        <v>138</v>
      </c>
      <c r="M31" s="20">
        <f t="shared" si="13"/>
        <v>205.97014925373136</v>
      </c>
      <c r="N31" s="73" t="s">
        <v>81</v>
      </c>
      <c r="O31" s="19">
        <f>SUM(O32:O34)</f>
        <v>0</v>
      </c>
      <c r="P31" s="19">
        <f>SUM(P32:P34)</f>
        <v>0</v>
      </c>
      <c r="Q31" s="19">
        <f>SUM(Q32:Q34)</f>
        <v>0</v>
      </c>
      <c r="R31" s="20" t="e">
        <f t="shared" si="0"/>
        <v>#DIV/0!</v>
      </c>
      <c r="S31" s="21">
        <f t="shared" si="14"/>
        <v>0</v>
      </c>
      <c r="T31" s="21">
        <f t="shared" si="15"/>
        <v>0</v>
      </c>
      <c r="U31" s="20" t="e">
        <f t="shared" si="1"/>
        <v>#DIV/0!</v>
      </c>
      <c r="V31" s="175">
        <f>SUM(V32:V34)</f>
        <v>0</v>
      </c>
      <c r="W31" s="21">
        <f t="shared" si="2"/>
        <v>0</v>
      </c>
      <c r="X31" s="20" t="e">
        <f t="shared" si="3"/>
        <v>#DIV/0!</v>
      </c>
      <c r="Y31" s="21">
        <f t="shared" si="4"/>
        <v>0</v>
      </c>
      <c r="Z31" s="97" t="e">
        <f t="shared" si="5"/>
        <v>#DIV/0!</v>
      </c>
    </row>
    <row r="32" spans="1:26" s="4" customFormat="1" ht="20.25" customHeight="1">
      <c r="A32" s="31" t="s">
        <v>82</v>
      </c>
      <c r="B32" s="26"/>
      <c r="C32" s="141">
        <v>0</v>
      </c>
      <c r="D32" s="26"/>
      <c r="E32" s="20" t="e">
        <f t="shared" si="7"/>
        <v>#DIV/0!</v>
      </c>
      <c r="F32" s="21">
        <f t="shared" si="8"/>
        <v>0</v>
      </c>
      <c r="G32" s="21">
        <f t="shared" si="16"/>
        <v>0</v>
      </c>
      <c r="H32" s="20" t="e">
        <f t="shared" si="9"/>
        <v>#DIV/0!</v>
      </c>
      <c r="I32" s="79"/>
      <c r="J32" s="21">
        <f t="shared" si="10"/>
        <v>0</v>
      </c>
      <c r="K32" s="20" t="e">
        <f t="shared" si="11"/>
        <v>#DIV/0!</v>
      </c>
      <c r="L32" s="22">
        <f t="shared" si="12"/>
        <v>0</v>
      </c>
      <c r="M32" s="20" t="e">
        <f t="shared" si="13"/>
        <v>#DIV/0!</v>
      </c>
      <c r="N32" s="73" t="s">
        <v>83</v>
      </c>
      <c r="O32" s="19"/>
      <c r="P32" s="28"/>
      <c r="Q32" s="19"/>
      <c r="R32" s="20" t="e">
        <f t="shared" si="0"/>
        <v>#DIV/0!</v>
      </c>
      <c r="S32" s="21">
        <f t="shared" si="14"/>
        <v>0</v>
      </c>
      <c r="T32" s="21">
        <f t="shared" si="15"/>
        <v>0</v>
      </c>
      <c r="U32" s="20" t="e">
        <f t="shared" si="1"/>
        <v>#DIV/0!</v>
      </c>
      <c r="V32" s="177"/>
      <c r="W32" s="21">
        <f t="shared" si="2"/>
        <v>0</v>
      </c>
      <c r="X32" s="20" t="e">
        <f t="shared" si="3"/>
        <v>#DIV/0!</v>
      </c>
      <c r="Y32" s="21">
        <f t="shared" si="4"/>
        <v>0</v>
      </c>
      <c r="Z32" s="97" t="e">
        <f t="shared" si="5"/>
        <v>#DIV/0!</v>
      </c>
    </row>
    <row r="33" spans="1:26" s="4" customFormat="1" ht="20.25" customHeight="1">
      <c r="A33" s="77" t="s">
        <v>84</v>
      </c>
      <c r="B33" s="80"/>
      <c r="C33" s="80"/>
      <c r="D33" s="25"/>
      <c r="E33" s="81" t="e">
        <f t="shared" si="7"/>
        <v>#DIV/0!</v>
      </c>
      <c r="F33" s="21">
        <f t="shared" si="8"/>
        <v>0</v>
      </c>
      <c r="G33" s="21">
        <f t="shared" si="16"/>
        <v>0</v>
      </c>
      <c r="H33" s="20" t="e">
        <f t="shared" si="9"/>
        <v>#DIV/0!</v>
      </c>
      <c r="I33" s="72"/>
      <c r="J33" s="21">
        <f t="shared" si="10"/>
        <v>0</v>
      </c>
      <c r="K33" s="20" t="e">
        <f t="shared" si="11"/>
        <v>#DIV/0!</v>
      </c>
      <c r="L33" s="22">
        <f t="shared" si="12"/>
        <v>0</v>
      </c>
      <c r="M33" s="20" t="e">
        <f t="shared" si="13"/>
        <v>#DIV/0!</v>
      </c>
      <c r="N33" s="73" t="s">
        <v>85</v>
      </c>
      <c r="O33" s="19"/>
      <c r="P33" s="19">
        <v>0</v>
      </c>
      <c r="Q33" s="19"/>
      <c r="R33" s="20" t="e">
        <f t="shared" si="0"/>
        <v>#DIV/0!</v>
      </c>
      <c r="S33" s="21">
        <f t="shared" si="14"/>
        <v>0</v>
      </c>
      <c r="T33" s="21">
        <f t="shared" si="15"/>
        <v>0</v>
      </c>
      <c r="U33" s="20" t="e">
        <f t="shared" si="1"/>
        <v>#DIV/0!</v>
      </c>
      <c r="V33" s="175">
        <v>0</v>
      </c>
      <c r="W33" s="21">
        <f t="shared" si="2"/>
        <v>0</v>
      </c>
      <c r="X33" s="20" t="e">
        <f t="shared" si="3"/>
        <v>#DIV/0!</v>
      </c>
      <c r="Y33" s="21">
        <f t="shared" si="4"/>
        <v>0</v>
      </c>
      <c r="Z33" s="97" t="e">
        <f t="shared" si="5"/>
        <v>#DIV/0!</v>
      </c>
    </row>
    <row r="34" spans="1:26" s="4" customFormat="1" ht="20.25" customHeight="1">
      <c r="A34" s="82" t="s">
        <v>86</v>
      </c>
      <c r="B34" s="22"/>
      <c r="C34" s="22"/>
      <c r="D34" s="19"/>
      <c r="E34" s="20" t="e">
        <f t="shared" si="7"/>
        <v>#DIV/0!</v>
      </c>
      <c r="F34" s="21">
        <f t="shared" si="8"/>
        <v>0</v>
      </c>
      <c r="G34" s="21">
        <f t="shared" si="16"/>
        <v>0</v>
      </c>
      <c r="H34" s="20" t="e">
        <f t="shared" si="9"/>
        <v>#DIV/0!</v>
      </c>
      <c r="I34" s="72"/>
      <c r="J34" s="21">
        <f t="shared" si="10"/>
        <v>0</v>
      </c>
      <c r="K34" s="20" t="e">
        <f t="shared" si="11"/>
        <v>#DIV/0!</v>
      </c>
      <c r="L34" s="22">
        <f t="shared" si="12"/>
        <v>0</v>
      </c>
      <c r="M34" s="20" t="e">
        <f t="shared" si="13"/>
        <v>#DIV/0!</v>
      </c>
      <c r="N34" s="73" t="s">
        <v>87</v>
      </c>
      <c r="O34" s="51"/>
      <c r="P34" s="94"/>
      <c r="Q34" s="51"/>
      <c r="R34" s="20" t="e">
        <f t="shared" si="0"/>
        <v>#DIV/0!</v>
      </c>
      <c r="S34" s="21">
        <f t="shared" si="14"/>
        <v>0</v>
      </c>
      <c r="T34" s="21">
        <f t="shared" si="15"/>
        <v>0</v>
      </c>
      <c r="U34" s="20" t="e">
        <f t="shared" si="1"/>
        <v>#DIV/0!</v>
      </c>
      <c r="V34" s="179"/>
      <c r="W34" s="21">
        <f t="shared" si="2"/>
        <v>0</v>
      </c>
      <c r="X34" s="20" t="e">
        <f t="shared" si="3"/>
        <v>#DIV/0!</v>
      </c>
      <c r="Y34" s="21">
        <f t="shared" si="4"/>
        <v>0</v>
      </c>
      <c r="Z34" s="97" t="e">
        <f t="shared" si="5"/>
        <v>#DIV/0!</v>
      </c>
    </row>
    <row r="35" spans="1:26" s="4" customFormat="1" ht="20.25" customHeight="1">
      <c r="A35" s="82" t="s">
        <v>88</v>
      </c>
      <c r="B35" s="80"/>
      <c r="C35" s="80"/>
      <c r="D35" s="25"/>
      <c r="E35" s="20" t="e">
        <f t="shared" si="7"/>
        <v>#DIV/0!</v>
      </c>
      <c r="F35" s="21">
        <f t="shared" si="8"/>
        <v>0</v>
      </c>
      <c r="G35" s="21">
        <f t="shared" si="16"/>
        <v>0</v>
      </c>
      <c r="H35" s="20" t="e">
        <f t="shared" si="9"/>
        <v>#DIV/0!</v>
      </c>
      <c r="I35" s="72"/>
      <c r="J35" s="21">
        <f t="shared" si="10"/>
        <v>0</v>
      </c>
      <c r="K35" s="20" t="e">
        <f t="shared" si="11"/>
        <v>#DIV/0!</v>
      </c>
      <c r="L35" s="22">
        <f t="shared" si="12"/>
        <v>0</v>
      </c>
      <c r="M35" s="20" t="e">
        <f t="shared" si="13"/>
        <v>#DIV/0!</v>
      </c>
      <c r="N35" s="73" t="s">
        <v>89</v>
      </c>
      <c r="O35" s="19"/>
      <c r="P35" s="51"/>
      <c r="Q35" s="19"/>
      <c r="R35" s="20" t="e">
        <f t="shared" si="0"/>
        <v>#DIV/0!</v>
      </c>
      <c r="S35" s="21">
        <f t="shared" si="14"/>
        <v>0</v>
      </c>
      <c r="T35" s="21">
        <f t="shared" si="15"/>
        <v>0</v>
      </c>
      <c r="U35" s="20" t="e">
        <f t="shared" si="1"/>
        <v>#DIV/0!</v>
      </c>
      <c r="V35" s="174"/>
      <c r="W35" s="21">
        <f t="shared" si="2"/>
        <v>0</v>
      </c>
      <c r="X35" s="20" t="e">
        <f t="shared" si="3"/>
        <v>#DIV/0!</v>
      </c>
      <c r="Y35" s="21">
        <f t="shared" si="4"/>
        <v>0</v>
      </c>
      <c r="Z35" s="97" t="e">
        <f t="shared" si="5"/>
        <v>#DIV/0!</v>
      </c>
    </row>
    <row r="36" spans="1:26" s="4" customFormat="1" ht="20.25" customHeight="1">
      <c r="A36" s="83"/>
      <c r="B36" s="22"/>
      <c r="C36" s="22"/>
      <c r="D36" s="19"/>
      <c r="E36" s="20"/>
      <c r="F36" s="21"/>
      <c r="G36" s="21"/>
      <c r="H36" s="20"/>
      <c r="I36" s="54"/>
      <c r="J36" s="21"/>
      <c r="K36" s="20"/>
      <c r="L36" s="22"/>
      <c r="M36" s="20"/>
      <c r="N36" s="73" t="s">
        <v>90</v>
      </c>
      <c r="O36" s="25"/>
      <c r="P36" s="94"/>
      <c r="Q36" s="25"/>
      <c r="R36" s="20" t="e">
        <f t="shared" si="0"/>
        <v>#DIV/0!</v>
      </c>
      <c r="S36" s="21">
        <f t="shared" si="14"/>
        <v>0</v>
      </c>
      <c r="T36" s="21">
        <f t="shared" si="15"/>
        <v>0</v>
      </c>
      <c r="U36" s="20" t="e">
        <f t="shared" si="1"/>
        <v>#DIV/0!</v>
      </c>
      <c r="V36" s="179"/>
      <c r="W36" s="21">
        <f t="shared" si="2"/>
        <v>0</v>
      </c>
      <c r="X36" s="20" t="e">
        <f t="shared" si="3"/>
        <v>#DIV/0!</v>
      </c>
      <c r="Y36" s="21">
        <f t="shared" si="4"/>
        <v>0</v>
      </c>
      <c r="Z36" s="97" t="e">
        <f t="shared" si="5"/>
        <v>#DIV/0!</v>
      </c>
    </row>
    <row r="37" spans="1:26" s="4" customFormat="1" ht="20.25" customHeight="1">
      <c r="A37" s="83"/>
      <c r="B37" s="22"/>
      <c r="C37" s="22"/>
      <c r="D37" s="19"/>
      <c r="E37" s="20"/>
      <c r="F37" s="21"/>
      <c r="G37" s="21"/>
      <c r="H37" s="20"/>
      <c r="I37" s="54"/>
      <c r="J37" s="21"/>
      <c r="K37" s="20"/>
      <c r="L37" s="22"/>
      <c r="M37" s="20"/>
      <c r="N37" s="73" t="s">
        <v>91</v>
      </c>
      <c r="O37" s="28">
        <f>SUM(B40-O8-O31-O35-O36)</f>
        <v>67</v>
      </c>
      <c r="P37" s="28">
        <f>SUM(C40-P8-P31-P35-P36)</f>
        <v>67</v>
      </c>
      <c r="Q37" s="28">
        <f>SUM(D40-Q8-Q31-Q35-Q36)</f>
        <v>205</v>
      </c>
      <c r="R37" s="130">
        <f t="shared" si="0"/>
        <v>305.97014925373134</v>
      </c>
      <c r="S37" s="21">
        <f t="shared" si="14"/>
        <v>138</v>
      </c>
      <c r="T37" s="21">
        <f t="shared" si="15"/>
        <v>138</v>
      </c>
      <c r="U37" s="20">
        <f t="shared" si="1"/>
        <v>205.97014925373136</v>
      </c>
      <c r="V37" s="177">
        <f>SUM(I40-V8-V31-V35-V36)</f>
        <v>205</v>
      </c>
      <c r="W37" s="21">
        <f t="shared" si="2"/>
        <v>138</v>
      </c>
      <c r="X37" s="20">
        <f t="shared" si="3"/>
        <v>205.97014925373136</v>
      </c>
      <c r="Y37" s="21">
        <f t="shared" si="4"/>
        <v>0</v>
      </c>
      <c r="Z37" s="97">
        <f t="shared" si="5"/>
        <v>0</v>
      </c>
    </row>
    <row r="38" spans="1:26" s="4" customFormat="1" ht="20.25" customHeight="1">
      <c r="A38" s="84"/>
      <c r="B38" s="22"/>
      <c r="C38" s="22"/>
      <c r="D38" s="19"/>
      <c r="E38" s="20"/>
      <c r="F38" s="21"/>
      <c r="G38" s="21"/>
      <c r="H38" s="20"/>
      <c r="I38" s="54"/>
      <c r="J38" s="21"/>
      <c r="K38" s="20"/>
      <c r="L38" s="22"/>
      <c r="M38" s="20"/>
      <c r="N38" s="73" t="s">
        <v>92</v>
      </c>
      <c r="O38" s="19"/>
      <c r="P38" s="28"/>
      <c r="Q38" s="28"/>
      <c r="R38" s="130" t="e">
        <f t="shared" si="0"/>
        <v>#DIV/0!</v>
      </c>
      <c r="S38" s="21">
        <f t="shared" si="14"/>
        <v>0</v>
      </c>
      <c r="T38" s="21">
        <f t="shared" si="15"/>
        <v>0</v>
      </c>
      <c r="U38" s="20" t="e">
        <f t="shared" si="1"/>
        <v>#DIV/0!</v>
      </c>
      <c r="V38" s="177"/>
      <c r="W38" s="21">
        <f t="shared" si="2"/>
        <v>0</v>
      </c>
      <c r="X38" s="20" t="e">
        <f t="shared" si="3"/>
        <v>#DIV/0!</v>
      </c>
      <c r="Y38" s="21">
        <f t="shared" si="4"/>
        <v>0</v>
      </c>
      <c r="Z38" s="97" t="e">
        <f t="shared" si="5"/>
        <v>#DIV/0!</v>
      </c>
    </row>
    <row r="39" spans="1:26" s="4" customFormat="1" ht="20.25" customHeight="1">
      <c r="A39" s="84"/>
      <c r="B39" s="22"/>
      <c r="C39" s="22"/>
      <c r="D39" s="19"/>
      <c r="E39" s="20"/>
      <c r="F39" s="21"/>
      <c r="G39" s="21"/>
      <c r="H39" s="20"/>
      <c r="I39" s="54"/>
      <c r="J39" s="21"/>
      <c r="K39" s="20"/>
      <c r="L39" s="22"/>
      <c r="M39" s="20"/>
      <c r="N39" s="73" t="s">
        <v>93</v>
      </c>
      <c r="O39" s="28"/>
      <c r="P39" s="28">
        <f>SUM(P37)</f>
        <v>67</v>
      </c>
      <c r="Q39" s="28">
        <f>SUM(Q37)</f>
        <v>205</v>
      </c>
      <c r="R39" s="130">
        <f t="shared" si="0"/>
        <v>305.97014925373134</v>
      </c>
      <c r="S39" s="21">
        <f t="shared" si="14"/>
        <v>138</v>
      </c>
      <c r="T39" s="21">
        <f t="shared" si="15"/>
        <v>205</v>
      </c>
      <c r="U39" s="20" t="e">
        <f t="shared" si="1"/>
        <v>#DIV/0!</v>
      </c>
      <c r="V39" s="177">
        <f>SUM(V37)</f>
        <v>205</v>
      </c>
      <c r="W39" s="21">
        <f t="shared" si="2"/>
        <v>138</v>
      </c>
      <c r="X39" s="20">
        <f t="shared" si="3"/>
        <v>205.97014925373136</v>
      </c>
      <c r="Y39" s="21">
        <f t="shared" si="4"/>
        <v>0</v>
      </c>
      <c r="Z39" s="97">
        <f t="shared" si="5"/>
        <v>0</v>
      </c>
    </row>
    <row r="40" spans="1:26" s="4" customFormat="1" ht="20.25" customHeight="1">
      <c r="A40" s="42" t="s">
        <v>94</v>
      </c>
      <c r="B40" s="21">
        <f>SUM(B8,B15)</f>
        <v>7671</v>
      </c>
      <c r="C40" s="21">
        <f>SUM(C8,C15)</f>
        <v>5417</v>
      </c>
      <c r="D40" s="28">
        <f>SUM(D8,D15)</f>
        <v>5877</v>
      </c>
      <c r="E40" s="20">
        <f>SUM(D40/C40)*100</f>
        <v>108.49178512091564</v>
      </c>
      <c r="F40" s="21">
        <f t="shared" si="8"/>
        <v>460</v>
      </c>
      <c r="G40" s="21">
        <f>SUM(D40-B40)</f>
        <v>-1794</v>
      </c>
      <c r="H40" s="20">
        <f>SUM(G40/B40)*100</f>
        <v>-23.386781384434883</v>
      </c>
      <c r="I40" s="54">
        <f>SUM(I8,I15)</f>
        <v>5848</v>
      </c>
      <c r="J40" s="21">
        <f>SUM(I40-C40)</f>
        <v>431</v>
      </c>
      <c r="K40" s="20">
        <f>SUM(J40/C40)*100</f>
        <v>7.956433450249216</v>
      </c>
      <c r="L40" s="22">
        <f>SUM(I40-D40)</f>
        <v>-29</v>
      </c>
      <c r="M40" s="20">
        <f>SUM(L40/D40)*100</f>
        <v>-0.4934490386251489</v>
      </c>
      <c r="N40" s="42" t="s">
        <v>95</v>
      </c>
      <c r="O40" s="95">
        <f>SUM(O8,O30)</f>
        <v>7671</v>
      </c>
      <c r="P40" s="28">
        <f>SUM(P8,P30)</f>
        <v>5417</v>
      </c>
      <c r="Q40" s="28">
        <f>SUM(Q8,Q30)</f>
        <v>5877</v>
      </c>
      <c r="R40" s="20">
        <f t="shared" si="0"/>
        <v>108.49178512091564</v>
      </c>
      <c r="S40" s="21">
        <f t="shared" si="14"/>
        <v>460</v>
      </c>
      <c r="T40" s="21">
        <f t="shared" si="15"/>
        <v>-1794</v>
      </c>
      <c r="U40" s="20">
        <f t="shared" si="1"/>
        <v>-23.386781384434883</v>
      </c>
      <c r="V40" s="177">
        <f>SUM(V8,V30)</f>
        <v>5848</v>
      </c>
      <c r="W40" s="21">
        <f t="shared" si="2"/>
        <v>431</v>
      </c>
      <c r="X40" s="20">
        <f t="shared" si="3"/>
        <v>7.956433450249216</v>
      </c>
      <c r="Y40" s="20">
        <f t="shared" si="4"/>
        <v>-29</v>
      </c>
      <c r="Z40" s="97">
        <f t="shared" si="5"/>
        <v>-0.4934490386251489</v>
      </c>
    </row>
    <row r="41" spans="1:26" s="4" customFormat="1" ht="20.25" customHeight="1">
      <c r="A41" s="1"/>
      <c r="B41" s="43"/>
      <c r="C41" s="43"/>
      <c r="D41" s="6"/>
      <c r="E41" s="65"/>
      <c r="F41" s="65"/>
      <c r="G41" s="43"/>
      <c r="H41" s="65"/>
      <c r="I41" s="9"/>
      <c r="J41" s="43"/>
      <c r="K41" s="43"/>
      <c r="L41" s="43"/>
      <c r="M41" s="43" t="s">
        <v>96</v>
      </c>
      <c r="N41" s="43" t="s">
        <v>97</v>
      </c>
      <c r="O41" s="6" t="s">
        <v>98</v>
      </c>
      <c r="P41" s="6"/>
      <c r="Q41" s="6"/>
      <c r="R41" s="65"/>
      <c r="S41" s="65"/>
      <c r="T41" s="43"/>
      <c r="U41" s="43"/>
      <c r="V41" s="170"/>
      <c r="W41" s="43"/>
      <c r="X41" s="43"/>
      <c r="Y41" s="43"/>
      <c r="Z41" s="43"/>
    </row>
    <row r="42" spans="5:19" ht="21" customHeight="1">
      <c r="E42" s="65"/>
      <c r="F42" s="65"/>
      <c r="R42" s="65"/>
      <c r="S42" s="65"/>
    </row>
    <row r="43" spans="5:19" ht="14.25">
      <c r="E43" s="65"/>
      <c r="F43" s="65"/>
      <c r="R43" s="65"/>
      <c r="S43" s="65"/>
    </row>
    <row r="44" spans="4:19" ht="14.25">
      <c r="D44" s="85"/>
      <c r="E44" s="65"/>
      <c r="F44" s="65"/>
      <c r="R44" s="65"/>
      <c r="S44" s="65"/>
    </row>
    <row r="45" spans="1:6" ht="14.25">
      <c r="A45" s="4"/>
      <c r="E45" s="65"/>
      <c r="F45" s="65"/>
    </row>
    <row r="46" spans="1:6" ht="15.75">
      <c r="A46" s="86"/>
      <c r="B46" s="87"/>
      <c r="E46" s="65"/>
      <c r="F46" s="65"/>
    </row>
    <row r="47" spans="1:6" ht="15.75">
      <c r="A47" s="88"/>
      <c r="B47" s="89"/>
      <c r="E47" s="65"/>
      <c r="F47" s="65"/>
    </row>
    <row r="48" spans="5:6" ht="14.25">
      <c r="E48" s="65"/>
      <c r="F48" s="65"/>
    </row>
    <row r="49" spans="5:6" ht="14.25">
      <c r="E49" s="65"/>
      <c r="F49" s="65"/>
    </row>
    <row r="50" spans="5:6" ht="14.25">
      <c r="E50" s="65"/>
      <c r="F50" s="65"/>
    </row>
    <row r="51" spans="5:6" ht="14.25">
      <c r="E51" s="65"/>
      <c r="F51" s="65"/>
    </row>
    <row r="52" spans="5:6" ht="14.25">
      <c r="E52" s="65"/>
      <c r="F52" s="65"/>
    </row>
    <row r="53" spans="5:6" ht="14.25">
      <c r="E53" s="65"/>
      <c r="F53" s="65"/>
    </row>
    <row r="54" spans="5:6" ht="14.25">
      <c r="E54" s="65"/>
      <c r="F54" s="65"/>
    </row>
    <row r="55" spans="5:6" ht="14.25">
      <c r="E55" s="65"/>
      <c r="F55" s="65"/>
    </row>
    <row r="56" spans="5:6" ht="14.25">
      <c r="E56" s="65"/>
      <c r="F56" s="65"/>
    </row>
    <row r="57" spans="5:6" ht="14.25">
      <c r="E57" s="65"/>
      <c r="F57" s="65"/>
    </row>
    <row r="58" spans="5:6" ht="14.25">
      <c r="E58" s="65"/>
      <c r="F58" s="65"/>
    </row>
  </sheetData>
  <sheetProtection/>
  <mergeCells count="11">
    <mergeCell ref="A2:Z2"/>
    <mergeCell ref="A5:M5"/>
    <mergeCell ref="N5:Z5"/>
    <mergeCell ref="C6:H6"/>
    <mergeCell ref="I6:M6"/>
    <mergeCell ref="P6:U6"/>
    <mergeCell ref="V6:Z6"/>
    <mergeCell ref="A6:A7"/>
    <mergeCell ref="B6:B7"/>
    <mergeCell ref="N6:N7"/>
    <mergeCell ref="O6:O7"/>
  </mergeCells>
  <printOptions horizontalCentered="1"/>
  <pageMargins left="0.12" right="0.12" top="0.2" bottom="0.39" header="0.51" footer="0.51"/>
  <pageSetup firstPageNumber="9" useFirstPageNumber="1" horizontalDpi="600" verticalDpi="600" orientation="landscape" paperSize="8" scale="75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"/>
  <sheetViews>
    <sheetView showZeros="0" tabSelected="1" zoomScalePageLayoutView="0" workbookViewId="0" topLeftCell="A1">
      <selection activeCell="V17" sqref="V17"/>
    </sheetView>
  </sheetViews>
  <sheetFormatPr defaultColWidth="9.00390625" defaultRowHeight="14.25"/>
  <cols>
    <col min="1" max="1" width="36.375" style="0" customWidth="1"/>
    <col min="2" max="2" width="7.25390625" style="5" customWidth="1"/>
    <col min="3" max="3" width="7.625" style="5" customWidth="1"/>
    <col min="4" max="4" width="7.25390625" style="6" customWidth="1"/>
    <col min="5" max="6" width="8.00390625" style="7" customWidth="1"/>
    <col min="7" max="7" width="6.875" style="7" customWidth="1"/>
    <col min="8" max="8" width="8.25390625" style="8" customWidth="1"/>
    <col min="9" max="9" width="7.375" style="9" customWidth="1"/>
    <col min="10" max="10" width="7.75390625" style="7" customWidth="1"/>
    <col min="11" max="11" width="8.25390625" style="7" customWidth="1"/>
    <col min="12" max="12" width="6.625" style="7" customWidth="1"/>
    <col min="13" max="13" width="7.875" style="7" customWidth="1"/>
    <col min="14" max="14" width="33.00390625" style="0" customWidth="1"/>
    <col min="15" max="15" width="7.625" style="7" customWidth="1"/>
    <col min="16" max="16" width="7.50390625" style="5" customWidth="1"/>
    <col min="17" max="17" width="6.625" style="6" customWidth="1"/>
    <col min="18" max="19" width="8.75390625" style="2" customWidth="1"/>
    <col min="20" max="20" width="7.00390625" style="7" customWidth="1"/>
    <col min="21" max="21" width="8.125" style="7" customWidth="1"/>
    <col min="22" max="22" width="7.375" style="170" customWidth="1"/>
    <col min="23" max="23" width="7.75390625" style="7" customWidth="1"/>
    <col min="24" max="24" width="9.00390625" style="7" customWidth="1"/>
    <col min="25" max="25" width="7.375" style="7" customWidth="1"/>
    <col min="26" max="26" width="8.75390625" style="7" customWidth="1"/>
  </cols>
  <sheetData>
    <row r="1" spans="2:26" s="1" customFormat="1" ht="14.25">
      <c r="B1" s="5"/>
      <c r="C1" s="5"/>
      <c r="D1" s="6"/>
      <c r="E1" s="2"/>
      <c r="F1" s="2"/>
      <c r="G1" s="2"/>
      <c r="H1" s="10"/>
      <c r="I1" s="43"/>
      <c r="J1" s="2"/>
      <c r="K1" s="2"/>
      <c r="L1" s="2"/>
      <c r="M1" s="2"/>
      <c r="O1" s="2"/>
      <c r="P1" s="5"/>
      <c r="Q1" s="6"/>
      <c r="R1" s="2"/>
      <c r="S1" s="2"/>
      <c r="T1" s="2"/>
      <c r="U1" s="2"/>
      <c r="V1" s="170"/>
      <c r="W1" s="2"/>
      <c r="X1" s="2"/>
      <c r="Y1" s="2"/>
      <c r="Z1" s="2"/>
    </row>
    <row r="2" spans="1:26" s="1" customFormat="1" ht="33.75" customHeight="1">
      <c r="A2" s="194" t="s">
        <v>168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s="1" customFormat="1" ht="21" customHeight="1">
      <c r="A3" s="11"/>
      <c r="B3" s="12"/>
      <c r="C3" s="12"/>
      <c r="D3" s="12"/>
      <c r="E3" s="11"/>
      <c r="F3" s="11"/>
      <c r="G3" s="11"/>
      <c r="H3" s="13"/>
      <c r="I3" s="11"/>
      <c r="J3" s="11"/>
      <c r="K3" s="11"/>
      <c r="L3" s="44"/>
      <c r="M3" s="44" t="s">
        <v>99</v>
      </c>
      <c r="N3" s="44"/>
      <c r="O3" s="11"/>
      <c r="P3" s="12"/>
      <c r="Q3" s="12"/>
      <c r="R3" s="11"/>
      <c r="S3" s="11"/>
      <c r="T3" s="11"/>
      <c r="U3" s="11"/>
      <c r="V3" s="171"/>
      <c r="W3" s="11"/>
      <c r="X3" s="11"/>
      <c r="Y3" s="2"/>
      <c r="Z3" s="2"/>
    </row>
    <row r="4" spans="1:26" s="1" customFormat="1" ht="23.25" customHeight="1">
      <c r="A4" s="14" t="s">
        <v>169</v>
      </c>
      <c r="B4" s="15"/>
      <c r="C4" s="16"/>
      <c r="D4" s="16"/>
      <c r="E4" s="4"/>
      <c r="F4" s="4"/>
      <c r="G4" s="4"/>
      <c r="H4" s="17"/>
      <c r="I4" s="4"/>
      <c r="J4" s="4"/>
      <c r="K4" s="4"/>
      <c r="L4" s="4"/>
      <c r="M4" s="4"/>
      <c r="P4" s="16"/>
      <c r="Q4" s="16"/>
      <c r="R4" s="4" t="s">
        <v>33</v>
      </c>
      <c r="S4" s="4"/>
      <c r="T4" s="4"/>
      <c r="U4" s="4"/>
      <c r="V4" s="172"/>
      <c r="W4" s="4"/>
      <c r="X4" s="4"/>
      <c r="Y4" s="4"/>
      <c r="Z4" s="4"/>
    </row>
    <row r="5" spans="1:26" s="2" customFormat="1" ht="21.75" customHeight="1">
      <c r="A5" s="195" t="s">
        <v>34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5" t="s">
        <v>35</v>
      </c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7"/>
    </row>
    <row r="6" spans="1:26" s="2" customFormat="1" ht="26.25" customHeight="1">
      <c r="A6" s="188" t="s">
        <v>36</v>
      </c>
      <c r="B6" s="190" t="s">
        <v>157</v>
      </c>
      <c r="C6" s="195" t="s">
        <v>155</v>
      </c>
      <c r="D6" s="196"/>
      <c r="E6" s="196"/>
      <c r="F6" s="196"/>
      <c r="G6" s="196"/>
      <c r="H6" s="197"/>
      <c r="I6" s="195" t="s">
        <v>170</v>
      </c>
      <c r="J6" s="196"/>
      <c r="K6" s="196"/>
      <c r="L6" s="196"/>
      <c r="M6" s="197"/>
      <c r="N6" s="188" t="s">
        <v>36</v>
      </c>
      <c r="O6" s="190" t="s">
        <v>177</v>
      </c>
      <c r="P6" s="195" t="s">
        <v>176</v>
      </c>
      <c r="Q6" s="196"/>
      <c r="R6" s="196"/>
      <c r="S6" s="196"/>
      <c r="T6" s="196"/>
      <c r="U6" s="197"/>
      <c r="V6" s="195" t="s">
        <v>156</v>
      </c>
      <c r="W6" s="196"/>
      <c r="X6" s="196"/>
      <c r="Y6" s="196"/>
      <c r="Z6" s="197"/>
    </row>
    <row r="7" spans="1:26" s="1" customFormat="1" ht="101.25" customHeight="1">
      <c r="A7" s="189"/>
      <c r="B7" s="191"/>
      <c r="C7" s="129" t="s">
        <v>171</v>
      </c>
      <c r="D7" s="132" t="s">
        <v>172</v>
      </c>
      <c r="E7" s="129" t="s">
        <v>173</v>
      </c>
      <c r="F7" s="133" t="s">
        <v>161</v>
      </c>
      <c r="G7" s="129" t="s">
        <v>162</v>
      </c>
      <c r="H7" s="129" t="s">
        <v>163</v>
      </c>
      <c r="I7" s="134" t="s">
        <v>156</v>
      </c>
      <c r="J7" s="129" t="s">
        <v>164</v>
      </c>
      <c r="K7" s="129" t="s">
        <v>174</v>
      </c>
      <c r="L7" s="129" t="s">
        <v>175</v>
      </c>
      <c r="M7" s="45" t="s">
        <v>167</v>
      </c>
      <c r="N7" s="189"/>
      <c r="O7" s="191"/>
      <c r="P7" s="129" t="s">
        <v>129</v>
      </c>
      <c r="Q7" s="136" t="s">
        <v>178</v>
      </c>
      <c r="R7" s="129" t="s">
        <v>179</v>
      </c>
      <c r="S7" s="133" t="s">
        <v>161</v>
      </c>
      <c r="T7" s="129" t="s">
        <v>162</v>
      </c>
      <c r="U7" s="129" t="s">
        <v>163</v>
      </c>
      <c r="V7" s="173" t="s">
        <v>159</v>
      </c>
      <c r="W7" s="129" t="s">
        <v>164</v>
      </c>
      <c r="X7" s="129" t="s">
        <v>165</v>
      </c>
      <c r="Y7" s="129" t="s">
        <v>166</v>
      </c>
      <c r="Z7" s="45" t="s">
        <v>167</v>
      </c>
    </row>
    <row r="8" spans="1:26" s="3" customFormat="1" ht="17.25" customHeight="1">
      <c r="A8" s="18" t="s">
        <v>37</v>
      </c>
      <c r="B8" s="19">
        <f aca="true" t="shared" si="0" ref="B8:G8">SUM(B9,B12)</f>
        <v>0</v>
      </c>
      <c r="C8" s="19">
        <f t="shared" si="0"/>
        <v>0</v>
      </c>
      <c r="D8" s="19">
        <f t="shared" si="0"/>
        <v>0</v>
      </c>
      <c r="E8" s="20" t="e">
        <f aca="true" t="shared" si="1" ref="E8:E45">SUM(D8/C8)*100</f>
        <v>#DIV/0!</v>
      </c>
      <c r="F8" s="21">
        <f aca="true" t="shared" si="2" ref="F8:F35">SUM(D8-C8)</f>
        <v>0</v>
      </c>
      <c r="G8" s="22">
        <f t="shared" si="0"/>
        <v>0</v>
      </c>
      <c r="H8" s="20" t="e">
        <f>SUM(G8/B8)*100</f>
        <v>#DIV/0!</v>
      </c>
      <c r="I8" s="46">
        <f>SUM(I9,I12)</f>
        <v>0</v>
      </c>
      <c r="J8" s="47">
        <f>SUM(I8-C8)</f>
        <v>0</v>
      </c>
      <c r="K8" s="48" t="e">
        <f>SUM(J8/C8)*100</f>
        <v>#DIV/0!</v>
      </c>
      <c r="L8" s="47">
        <f>SUM(I8-D8)</f>
        <v>0</v>
      </c>
      <c r="M8" s="48" t="e">
        <f>SUM(L8/D8)*100</f>
        <v>#DIV/0!</v>
      </c>
      <c r="N8" s="49" t="s">
        <v>38</v>
      </c>
      <c r="O8" s="50">
        <f>SUM(O9:O31)</f>
        <v>7604</v>
      </c>
      <c r="P8" s="51">
        <f>SUM(P9:P31)</f>
        <v>5350</v>
      </c>
      <c r="Q8" s="50">
        <f>SUM(Q9:Q31)</f>
        <v>5672</v>
      </c>
      <c r="R8" s="57">
        <f>SUM(Q8/P8)*100</f>
        <v>106.01869158878505</v>
      </c>
      <c r="S8" s="58">
        <f>SUM(Q8-P8)</f>
        <v>322</v>
      </c>
      <c r="T8" s="59">
        <f>SUM(Q8-O8)</f>
        <v>-1932</v>
      </c>
      <c r="U8" s="60">
        <f>SUM(T8/O8)*100</f>
        <v>-25.40768016833246</v>
      </c>
      <c r="V8" s="174">
        <f>SUM(V9:V31)</f>
        <v>5643</v>
      </c>
      <c r="W8" s="62">
        <f>SUM(V8-P8)</f>
        <v>293</v>
      </c>
      <c r="X8" s="63">
        <f aca="true" t="shared" si="3" ref="X8:X31">SUM(W8/P8)*100</f>
        <v>5.4766355140186915</v>
      </c>
      <c r="Y8" s="64">
        <f>SUM(V8-Q8)</f>
        <v>-29</v>
      </c>
      <c r="Z8" s="48">
        <f>SUM(Y8/Q8)*100</f>
        <v>-0.5112834978843441</v>
      </c>
    </row>
    <row r="9" spans="1:26" s="3" customFormat="1" ht="17.25" customHeight="1">
      <c r="A9" s="23" t="s">
        <v>39</v>
      </c>
      <c r="B9" s="19">
        <f>SUM(B10:B11)</f>
        <v>0</v>
      </c>
      <c r="C9" s="19">
        <f aca="true" t="shared" si="4" ref="C9:I9">SUM(C10:C11)</f>
        <v>0</v>
      </c>
      <c r="D9" s="19">
        <f t="shared" si="4"/>
        <v>0</v>
      </c>
      <c r="E9" s="20" t="e">
        <f t="shared" si="1"/>
        <v>#DIV/0!</v>
      </c>
      <c r="F9" s="21">
        <f t="shared" si="2"/>
        <v>0</v>
      </c>
      <c r="G9" s="22">
        <f aca="true" t="shared" si="5" ref="G9:G45">SUM(D9-B9)</f>
        <v>0</v>
      </c>
      <c r="H9" s="22" t="e">
        <f t="shared" si="4"/>
        <v>#DIV/0!</v>
      </c>
      <c r="I9" s="46">
        <f t="shared" si="4"/>
        <v>0</v>
      </c>
      <c r="J9" s="47">
        <f aca="true" t="shared" si="6" ref="J9:J45">SUM(I9-C9)</f>
        <v>0</v>
      </c>
      <c r="K9" s="48" t="e">
        <f aca="true" t="shared" si="7" ref="K9:K45">SUM(J9/C9)*100</f>
        <v>#DIV/0!</v>
      </c>
      <c r="L9" s="47">
        <f aca="true" t="shared" si="8" ref="L9:L45">SUM(I9-D9)</f>
        <v>0</v>
      </c>
      <c r="M9" s="48" t="e">
        <f aca="true" t="shared" si="9" ref="M9:M45">SUM(L9/D9)*100</f>
        <v>#DIV/0!</v>
      </c>
      <c r="N9" s="52" t="s">
        <v>100</v>
      </c>
      <c r="O9" s="131">
        <v>1133</v>
      </c>
      <c r="P9" s="61">
        <v>934</v>
      </c>
      <c r="Q9" s="131">
        <v>1328</v>
      </c>
      <c r="R9" s="57">
        <f>SUM(Q9/P9)*100</f>
        <v>142.18415417558887</v>
      </c>
      <c r="S9" s="58">
        <f aca="true" t="shared" si="10" ref="S9:S45">SUM(Q9-P9)</f>
        <v>394</v>
      </c>
      <c r="T9" s="59">
        <f aca="true" t="shared" si="11" ref="T9:T31">SUM(Q9-O9)</f>
        <v>195</v>
      </c>
      <c r="U9" s="60">
        <f>SUM(T9/O9)*100</f>
        <v>17.210944395410415</v>
      </c>
      <c r="V9" s="174">
        <v>955</v>
      </c>
      <c r="W9" s="62">
        <f aca="true" t="shared" si="12" ref="W9:W45">SUM(V9-P9)</f>
        <v>21</v>
      </c>
      <c r="X9" s="63">
        <f t="shared" si="3"/>
        <v>2.2483940042826553</v>
      </c>
      <c r="Y9" s="64">
        <f aca="true" t="shared" si="13" ref="Y9:Y45">SUM(V9-Q9)</f>
        <v>-373</v>
      </c>
      <c r="Z9" s="48">
        <f>SUM(Y9/Q9)*100</f>
        <v>-28.087349397590362</v>
      </c>
    </row>
    <row r="10" spans="1:26" s="3" customFormat="1" ht="17.25" customHeight="1">
      <c r="A10" s="23" t="s">
        <v>41</v>
      </c>
      <c r="B10" s="19">
        <f>SUM('乡镇2020预算（经济）'!B10)</f>
        <v>0</v>
      </c>
      <c r="C10" s="19">
        <v>0</v>
      </c>
      <c r="D10" s="19">
        <f>SUM('乡镇2020预算（经济）'!D10)</f>
        <v>0</v>
      </c>
      <c r="E10" s="20" t="e">
        <f t="shared" si="1"/>
        <v>#DIV/0!</v>
      </c>
      <c r="F10" s="21">
        <f t="shared" si="2"/>
        <v>0</v>
      </c>
      <c r="G10" s="22">
        <f t="shared" si="5"/>
        <v>0</v>
      </c>
      <c r="H10" s="20" t="e">
        <f aca="true" t="shared" si="14" ref="H10:H45">SUM(G10/B10)*100</f>
        <v>#DIV/0!</v>
      </c>
      <c r="I10" s="46">
        <f>SUM('乡镇2020预算（经济）'!I10)</f>
        <v>0</v>
      </c>
      <c r="J10" s="47">
        <f t="shared" si="6"/>
        <v>0</v>
      </c>
      <c r="K10" s="48" t="e">
        <f t="shared" si="7"/>
        <v>#DIV/0!</v>
      </c>
      <c r="L10" s="47">
        <f t="shared" si="8"/>
        <v>0</v>
      </c>
      <c r="M10" s="48" t="e">
        <f t="shared" si="9"/>
        <v>#DIV/0!</v>
      </c>
      <c r="N10" s="52" t="s">
        <v>101</v>
      </c>
      <c r="O10" s="131"/>
      <c r="P10" s="61"/>
      <c r="Q10" s="131"/>
      <c r="R10" s="57"/>
      <c r="S10" s="58">
        <f t="shared" si="10"/>
        <v>0</v>
      </c>
      <c r="T10" s="59"/>
      <c r="U10" s="60"/>
      <c r="V10" s="174"/>
      <c r="W10" s="62"/>
      <c r="X10" s="63"/>
      <c r="Y10" s="64"/>
      <c r="Z10" s="48"/>
    </row>
    <row r="11" spans="1:26" s="3" customFormat="1" ht="17.25" customHeight="1">
      <c r="A11" s="24" t="s">
        <v>102</v>
      </c>
      <c r="B11" s="25">
        <f>'乡镇2020预算（经济）'!B11</f>
        <v>0</v>
      </c>
      <c r="C11" s="19">
        <f>'乡镇2020预算（经济）'!C11</f>
        <v>0</v>
      </c>
      <c r="D11" s="19">
        <f>'乡镇2020预算（经济）'!D11</f>
        <v>0</v>
      </c>
      <c r="E11" s="20" t="e">
        <f t="shared" si="1"/>
        <v>#DIV/0!</v>
      </c>
      <c r="F11" s="21">
        <f t="shared" si="2"/>
        <v>0</v>
      </c>
      <c r="G11" s="22">
        <f t="shared" si="5"/>
        <v>0</v>
      </c>
      <c r="H11" s="20" t="e">
        <f t="shared" si="14"/>
        <v>#DIV/0!</v>
      </c>
      <c r="I11" s="46">
        <f>SUM('乡镇2020预算（经济）'!I11)</f>
        <v>0</v>
      </c>
      <c r="J11" s="47">
        <f t="shared" si="6"/>
        <v>0</v>
      </c>
      <c r="K11" s="48" t="e">
        <f t="shared" si="7"/>
        <v>#DIV/0!</v>
      </c>
      <c r="L11" s="47">
        <f t="shared" si="8"/>
        <v>0</v>
      </c>
      <c r="M11" s="48" t="e">
        <f t="shared" si="9"/>
        <v>#DIV/0!</v>
      </c>
      <c r="N11" s="52" t="s">
        <v>103</v>
      </c>
      <c r="O11" s="131"/>
      <c r="P11" s="61"/>
      <c r="Q11" s="131"/>
      <c r="R11" s="57"/>
      <c r="S11" s="58">
        <f t="shared" si="10"/>
        <v>0</v>
      </c>
      <c r="T11" s="59"/>
      <c r="U11" s="60"/>
      <c r="V11" s="174"/>
      <c r="W11" s="62"/>
      <c r="X11" s="63"/>
      <c r="Y11" s="64"/>
      <c r="Z11" s="48"/>
    </row>
    <row r="12" spans="1:26" s="3" customFormat="1" ht="17.25" customHeight="1">
      <c r="A12" s="24" t="s">
        <v>45</v>
      </c>
      <c r="B12" s="26">
        <f>SUM(B13:B14)</f>
        <v>0</v>
      </c>
      <c r="C12" s="26">
        <f>SUM(C13:C14)</f>
        <v>0</v>
      </c>
      <c r="D12" s="26">
        <f>SUM(D13:D14)</f>
        <v>0</v>
      </c>
      <c r="E12" s="20" t="e">
        <f t="shared" si="1"/>
        <v>#DIV/0!</v>
      </c>
      <c r="F12" s="21">
        <f t="shared" si="2"/>
        <v>0</v>
      </c>
      <c r="G12" s="22">
        <f t="shared" si="5"/>
        <v>0</v>
      </c>
      <c r="H12" s="20" t="e">
        <f t="shared" si="14"/>
        <v>#DIV/0!</v>
      </c>
      <c r="I12" s="53">
        <f>SUM(I13:I14)</f>
        <v>0</v>
      </c>
      <c r="J12" s="47">
        <f t="shared" si="6"/>
        <v>0</v>
      </c>
      <c r="K12" s="48" t="e">
        <f t="shared" si="7"/>
        <v>#DIV/0!</v>
      </c>
      <c r="L12" s="47">
        <f t="shared" si="8"/>
        <v>0</v>
      </c>
      <c r="M12" s="48" t="e">
        <f t="shared" si="9"/>
        <v>#DIV/0!</v>
      </c>
      <c r="N12" s="52" t="s">
        <v>104</v>
      </c>
      <c r="O12" s="131">
        <v>85</v>
      </c>
      <c r="P12" s="61">
        <v>58</v>
      </c>
      <c r="Q12" s="131">
        <v>58</v>
      </c>
      <c r="R12" s="57">
        <f aca="true" t="shared" si="15" ref="R12:R31">SUM(Q12/P12)*100</f>
        <v>100</v>
      </c>
      <c r="S12" s="58">
        <f t="shared" si="10"/>
        <v>0</v>
      </c>
      <c r="T12" s="59">
        <f t="shared" si="11"/>
        <v>-27</v>
      </c>
      <c r="U12" s="60">
        <f aca="true" t="shared" si="16" ref="U12:U31">SUM(T12/O12)*100</f>
        <v>-31.76470588235294</v>
      </c>
      <c r="V12" s="174">
        <v>45</v>
      </c>
      <c r="W12" s="62">
        <f t="shared" si="12"/>
        <v>-13</v>
      </c>
      <c r="X12" s="63">
        <f t="shared" si="3"/>
        <v>-22.413793103448278</v>
      </c>
      <c r="Y12" s="64">
        <f t="shared" si="13"/>
        <v>-13</v>
      </c>
      <c r="Z12" s="48">
        <f aca="true" t="shared" si="17" ref="Z12:Z31">SUM(Y12/Q12)*100</f>
        <v>-22.413793103448278</v>
      </c>
    </row>
    <row r="13" spans="1:26" s="3" customFormat="1" ht="17.25" customHeight="1">
      <c r="A13" s="24" t="s">
        <v>47</v>
      </c>
      <c r="B13" s="25">
        <f>'乡镇2020预算（经济）'!B13</f>
        <v>0</v>
      </c>
      <c r="C13" s="19">
        <f>'乡镇2020预算（经济）'!C13</f>
        <v>0</v>
      </c>
      <c r="D13" s="19">
        <f>'乡镇2020预算（经济）'!D13</f>
        <v>0</v>
      </c>
      <c r="E13" s="20" t="e">
        <f t="shared" si="1"/>
        <v>#DIV/0!</v>
      </c>
      <c r="F13" s="21">
        <f t="shared" si="2"/>
        <v>0</v>
      </c>
      <c r="G13" s="22">
        <f t="shared" si="5"/>
        <v>0</v>
      </c>
      <c r="H13" s="20" t="e">
        <f t="shared" si="14"/>
        <v>#DIV/0!</v>
      </c>
      <c r="I13" s="46">
        <f>SUM('乡镇2020预算（经济）'!I13)</f>
        <v>0</v>
      </c>
      <c r="J13" s="47">
        <f t="shared" si="6"/>
        <v>0</v>
      </c>
      <c r="K13" s="48" t="e">
        <f t="shared" si="7"/>
        <v>#DIV/0!</v>
      </c>
      <c r="L13" s="47">
        <f t="shared" si="8"/>
        <v>0</v>
      </c>
      <c r="M13" s="48" t="e">
        <f t="shared" si="9"/>
        <v>#DIV/0!</v>
      </c>
      <c r="N13" s="52" t="s">
        <v>105</v>
      </c>
      <c r="O13" s="131">
        <v>41</v>
      </c>
      <c r="P13" s="61">
        <v>41</v>
      </c>
      <c r="Q13" s="131">
        <v>41</v>
      </c>
      <c r="R13" s="57">
        <f t="shared" si="15"/>
        <v>100</v>
      </c>
      <c r="S13" s="58">
        <f t="shared" si="10"/>
        <v>0</v>
      </c>
      <c r="T13" s="59">
        <f t="shared" si="11"/>
        <v>0</v>
      </c>
      <c r="U13" s="60">
        <f t="shared" si="16"/>
        <v>0</v>
      </c>
      <c r="V13" s="174">
        <v>41</v>
      </c>
      <c r="W13" s="62">
        <f t="shared" si="12"/>
        <v>0</v>
      </c>
      <c r="X13" s="63">
        <f t="shared" si="3"/>
        <v>0</v>
      </c>
      <c r="Y13" s="64">
        <f t="shared" si="13"/>
        <v>0</v>
      </c>
      <c r="Z13" s="48">
        <f t="shared" si="17"/>
        <v>0</v>
      </c>
    </row>
    <row r="14" spans="1:26" s="3" customFormat="1" ht="17.25" customHeight="1">
      <c r="A14" s="24" t="s">
        <v>49</v>
      </c>
      <c r="B14" s="25">
        <f>'乡镇2020预算（经济）'!B14</f>
        <v>0</v>
      </c>
      <c r="C14" s="19">
        <f>'乡镇2020预算（经济）'!C14</f>
        <v>0</v>
      </c>
      <c r="D14" s="19">
        <f>'乡镇2020预算（经济）'!D14</f>
        <v>0</v>
      </c>
      <c r="E14" s="20" t="e">
        <f t="shared" si="1"/>
        <v>#DIV/0!</v>
      </c>
      <c r="F14" s="21">
        <f t="shared" si="2"/>
        <v>0</v>
      </c>
      <c r="G14" s="22">
        <f t="shared" si="5"/>
        <v>0</v>
      </c>
      <c r="H14" s="20" t="e">
        <f t="shared" si="14"/>
        <v>#DIV/0!</v>
      </c>
      <c r="I14" s="46">
        <f>SUM('乡镇2020预算（经济）'!I14)</f>
        <v>0</v>
      </c>
      <c r="J14" s="47">
        <f t="shared" si="6"/>
        <v>0</v>
      </c>
      <c r="K14" s="48" t="e">
        <f t="shared" si="7"/>
        <v>#DIV/0!</v>
      </c>
      <c r="L14" s="47">
        <f t="shared" si="8"/>
        <v>0</v>
      </c>
      <c r="M14" s="48" t="e">
        <f t="shared" si="9"/>
        <v>#DIV/0!</v>
      </c>
      <c r="N14" s="52" t="s">
        <v>106</v>
      </c>
      <c r="O14" s="131">
        <v>21</v>
      </c>
      <c r="P14" s="61">
        <v>6</v>
      </c>
      <c r="Q14" s="131">
        <v>18</v>
      </c>
      <c r="R14" s="57">
        <f t="shared" si="15"/>
        <v>300</v>
      </c>
      <c r="S14" s="58">
        <f t="shared" si="10"/>
        <v>12</v>
      </c>
      <c r="T14" s="59">
        <f t="shared" si="11"/>
        <v>-3</v>
      </c>
      <c r="U14" s="60">
        <f t="shared" si="16"/>
        <v>-14.285714285714285</v>
      </c>
      <c r="V14" s="174">
        <v>3</v>
      </c>
      <c r="W14" s="62">
        <f t="shared" si="12"/>
        <v>-3</v>
      </c>
      <c r="X14" s="63">
        <f t="shared" si="3"/>
        <v>-50</v>
      </c>
      <c r="Y14" s="64">
        <f t="shared" si="13"/>
        <v>-15</v>
      </c>
      <c r="Z14" s="48">
        <f t="shared" si="17"/>
        <v>-83.33333333333334</v>
      </c>
    </row>
    <row r="15" spans="1:26" s="3" customFormat="1" ht="17.25" customHeight="1">
      <c r="A15" s="27" t="s">
        <v>51</v>
      </c>
      <c r="B15" s="28">
        <f>SUM(B16,B31,B33,B34,B35)</f>
        <v>7671</v>
      </c>
      <c r="C15" s="28">
        <f>SUM(C16,C31,C33,C34,C35)</f>
        <v>5417</v>
      </c>
      <c r="D15" s="28">
        <f>SUM(D16,D31,D33,D34,D35)</f>
        <v>5877</v>
      </c>
      <c r="E15" s="20">
        <f t="shared" si="1"/>
        <v>108.49178512091564</v>
      </c>
      <c r="F15" s="21">
        <f t="shared" si="2"/>
        <v>460</v>
      </c>
      <c r="G15" s="22">
        <f t="shared" si="5"/>
        <v>-1794</v>
      </c>
      <c r="H15" s="20">
        <f t="shared" si="14"/>
        <v>-23.386781384434883</v>
      </c>
      <c r="I15" s="54">
        <f>SUM(I16,I31,I33,I34,I35)</f>
        <v>5848</v>
      </c>
      <c r="J15" s="47">
        <f t="shared" si="6"/>
        <v>431</v>
      </c>
      <c r="K15" s="48">
        <f t="shared" si="7"/>
        <v>7.956433450249216</v>
      </c>
      <c r="L15" s="47">
        <f t="shared" si="8"/>
        <v>-29</v>
      </c>
      <c r="M15" s="48">
        <f t="shared" si="9"/>
        <v>-0.4934490386251489</v>
      </c>
      <c r="N15" s="52" t="s">
        <v>107</v>
      </c>
      <c r="O15" s="131">
        <v>102</v>
      </c>
      <c r="P15" s="61">
        <v>18</v>
      </c>
      <c r="Q15" s="131">
        <v>18</v>
      </c>
      <c r="R15" s="57">
        <f t="shared" si="15"/>
        <v>100</v>
      </c>
      <c r="S15" s="58">
        <f t="shared" si="10"/>
        <v>0</v>
      </c>
      <c r="T15" s="59">
        <f t="shared" si="11"/>
        <v>-84</v>
      </c>
      <c r="U15" s="60">
        <f t="shared" si="16"/>
        <v>-82.35294117647058</v>
      </c>
      <c r="V15" s="174"/>
      <c r="W15" s="62">
        <f t="shared" si="12"/>
        <v>-18</v>
      </c>
      <c r="X15" s="63">
        <f t="shared" si="3"/>
        <v>-100</v>
      </c>
      <c r="Y15" s="64">
        <f t="shared" si="13"/>
        <v>-18</v>
      </c>
      <c r="Z15" s="48">
        <f t="shared" si="17"/>
        <v>-100</v>
      </c>
    </row>
    <row r="16" spans="1:26" s="3" customFormat="1" ht="17.25" customHeight="1">
      <c r="A16" s="29" t="s">
        <v>53</v>
      </c>
      <c r="B16" s="19">
        <f>SUM(B17:B29)</f>
        <v>7529</v>
      </c>
      <c r="C16" s="19">
        <f>SUM(C17:C29)</f>
        <v>5350</v>
      </c>
      <c r="D16" s="19">
        <f>SUM(D17:D29)</f>
        <v>5810</v>
      </c>
      <c r="E16" s="20">
        <f t="shared" si="1"/>
        <v>108.59813084112149</v>
      </c>
      <c r="F16" s="21">
        <f t="shared" si="2"/>
        <v>460</v>
      </c>
      <c r="G16" s="22">
        <f t="shared" si="5"/>
        <v>-1719</v>
      </c>
      <c r="H16" s="20">
        <f t="shared" si="14"/>
        <v>-22.8317173595431</v>
      </c>
      <c r="I16" s="46">
        <f>SUM(I17:I29)</f>
        <v>5643</v>
      </c>
      <c r="J16" s="47">
        <f t="shared" si="6"/>
        <v>293</v>
      </c>
      <c r="K16" s="48">
        <f t="shared" si="7"/>
        <v>5.4766355140186915</v>
      </c>
      <c r="L16" s="47">
        <f t="shared" si="8"/>
        <v>-167</v>
      </c>
      <c r="M16" s="48">
        <f t="shared" si="9"/>
        <v>-2.874354561101549</v>
      </c>
      <c r="N16" s="52" t="s">
        <v>108</v>
      </c>
      <c r="O16" s="131">
        <v>150</v>
      </c>
      <c r="P16" s="61">
        <v>178</v>
      </c>
      <c r="Q16" s="131">
        <v>154</v>
      </c>
      <c r="R16" s="57">
        <f t="shared" si="15"/>
        <v>86.51685393258427</v>
      </c>
      <c r="S16" s="58">
        <f t="shared" si="10"/>
        <v>-24</v>
      </c>
      <c r="T16" s="59">
        <f t="shared" si="11"/>
        <v>4</v>
      </c>
      <c r="U16" s="60">
        <f t="shared" si="16"/>
        <v>2.666666666666667</v>
      </c>
      <c r="V16" s="174">
        <v>174</v>
      </c>
      <c r="W16" s="62">
        <f t="shared" si="12"/>
        <v>-4</v>
      </c>
      <c r="X16" s="63">
        <f t="shared" si="3"/>
        <v>-2.247191011235955</v>
      </c>
      <c r="Y16" s="64">
        <f t="shared" si="13"/>
        <v>20</v>
      </c>
      <c r="Z16" s="48">
        <f t="shared" si="17"/>
        <v>12.987012987012985</v>
      </c>
    </row>
    <row r="17" spans="1:26" s="3" customFormat="1" ht="17.25" customHeight="1">
      <c r="A17" s="30" t="s">
        <v>55</v>
      </c>
      <c r="B17" s="19">
        <f>SUM('乡镇2020预算（经济）'!B17)</f>
        <v>0</v>
      </c>
      <c r="C17" s="19">
        <v>0</v>
      </c>
      <c r="D17" s="19">
        <f>SUM('乡镇2020预算（经济）'!D17)</f>
        <v>0</v>
      </c>
      <c r="E17" s="20" t="e">
        <f t="shared" si="1"/>
        <v>#DIV/0!</v>
      </c>
      <c r="F17" s="21">
        <f t="shared" si="2"/>
        <v>0</v>
      </c>
      <c r="G17" s="22">
        <f t="shared" si="5"/>
        <v>0</v>
      </c>
      <c r="H17" s="20" t="e">
        <f t="shared" si="14"/>
        <v>#DIV/0!</v>
      </c>
      <c r="I17" s="46">
        <f>SUM('乡镇2020预算（经济）'!I17)</f>
        <v>0</v>
      </c>
      <c r="J17" s="47">
        <f t="shared" si="6"/>
        <v>0</v>
      </c>
      <c r="K17" s="48" t="e">
        <f t="shared" si="7"/>
        <v>#DIV/0!</v>
      </c>
      <c r="L17" s="47">
        <f t="shared" si="8"/>
        <v>0</v>
      </c>
      <c r="M17" s="48" t="e">
        <f t="shared" si="9"/>
        <v>#DIV/0!</v>
      </c>
      <c r="N17" s="52" t="s">
        <v>109</v>
      </c>
      <c r="O17" s="131">
        <v>187</v>
      </c>
      <c r="P17" s="61">
        <v>202</v>
      </c>
      <c r="Q17" s="131">
        <v>205</v>
      </c>
      <c r="R17" s="57">
        <f t="shared" si="15"/>
        <v>101.48514851485149</v>
      </c>
      <c r="S17" s="58">
        <f t="shared" si="10"/>
        <v>3</v>
      </c>
      <c r="T17" s="59">
        <f t="shared" si="11"/>
        <v>18</v>
      </c>
      <c r="U17" s="60">
        <f t="shared" si="16"/>
        <v>9.62566844919786</v>
      </c>
      <c r="V17" s="174">
        <v>197</v>
      </c>
      <c r="W17" s="62">
        <f t="shared" si="12"/>
        <v>-5</v>
      </c>
      <c r="X17" s="63">
        <f t="shared" si="3"/>
        <v>-2.4752475247524752</v>
      </c>
      <c r="Y17" s="64">
        <f t="shared" si="13"/>
        <v>-8</v>
      </c>
      <c r="Z17" s="48">
        <f t="shared" si="17"/>
        <v>-3.902439024390244</v>
      </c>
    </row>
    <row r="18" spans="1:26" s="3" customFormat="1" ht="17.25" customHeight="1">
      <c r="A18" s="31" t="s">
        <v>57</v>
      </c>
      <c r="B18" s="19">
        <f>SUM('乡镇2020预算（经济）'!B18)</f>
        <v>0</v>
      </c>
      <c r="C18" s="19">
        <v>0</v>
      </c>
      <c r="D18" s="19">
        <f>SUM('乡镇2020预算（经济）'!D18)</f>
        <v>0</v>
      </c>
      <c r="E18" s="20" t="e">
        <f t="shared" si="1"/>
        <v>#DIV/0!</v>
      </c>
      <c r="F18" s="21">
        <f t="shared" si="2"/>
        <v>0</v>
      </c>
      <c r="G18" s="22">
        <f t="shared" si="5"/>
        <v>0</v>
      </c>
      <c r="H18" s="20" t="e">
        <f t="shared" si="14"/>
        <v>#DIV/0!</v>
      </c>
      <c r="I18" s="46">
        <f>SUM('乡镇2020预算（经济）'!I18)</f>
        <v>0</v>
      </c>
      <c r="J18" s="47">
        <f t="shared" si="6"/>
        <v>0</v>
      </c>
      <c r="K18" s="48" t="e">
        <f t="shared" si="7"/>
        <v>#DIV/0!</v>
      </c>
      <c r="L18" s="47">
        <f t="shared" si="8"/>
        <v>0</v>
      </c>
      <c r="M18" s="48" t="e">
        <f t="shared" si="9"/>
        <v>#DIV/0!</v>
      </c>
      <c r="N18" s="52" t="s">
        <v>110</v>
      </c>
      <c r="O18" s="131"/>
      <c r="P18" s="61">
        <v>2</v>
      </c>
      <c r="Q18" s="131">
        <v>2</v>
      </c>
      <c r="R18" s="57">
        <f t="shared" si="15"/>
        <v>100</v>
      </c>
      <c r="S18" s="58">
        <f t="shared" si="10"/>
        <v>0</v>
      </c>
      <c r="T18" s="59">
        <f t="shared" si="11"/>
        <v>2</v>
      </c>
      <c r="U18" s="60" t="e">
        <f t="shared" si="16"/>
        <v>#DIV/0!</v>
      </c>
      <c r="V18" s="174"/>
      <c r="W18" s="62">
        <f t="shared" si="12"/>
        <v>-2</v>
      </c>
      <c r="X18" s="63">
        <f t="shared" si="3"/>
        <v>-100</v>
      </c>
      <c r="Y18" s="64">
        <f t="shared" si="13"/>
        <v>-2</v>
      </c>
      <c r="Z18" s="48">
        <f t="shared" si="17"/>
        <v>-100</v>
      </c>
    </row>
    <row r="19" spans="1:26" s="3" customFormat="1" ht="17.25" customHeight="1">
      <c r="A19" s="31" t="s">
        <v>59</v>
      </c>
      <c r="B19" s="25">
        <f>'乡镇2020预算（经济）'!B19</f>
        <v>3127</v>
      </c>
      <c r="C19" s="25">
        <f>'乡镇2020预算（经济）'!C19</f>
        <v>3164</v>
      </c>
      <c r="D19" s="25">
        <f>'乡镇2020预算（经济）'!D19</f>
        <v>3164</v>
      </c>
      <c r="E19" s="20">
        <f t="shared" si="1"/>
        <v>100</v>
      </c>
      <c r="F19" s="21">
        <f t="shared" si="2"/>
        <v>0</v>
      </c>
      <c r="G19" s="22">
        <f t="shared" si="5"/>
        <v>37</v>
      </c>
      <c r="H19" s="20">
        <f t="shared" si="14"/>
        <v>1.18324272465622</v>
      </c>
      <c r="I19" s="46">
        <f>SUM('乡镇2020预算（经济）'!I19)</f>
        <v>3117</v>
      </c>
      <c r="J19" s="47">
        <f t="shared" si="6"/>
        <v>-47</v>
      </c>
      <c r="K19" s="48">
        <f t="shared" si="7"/>
        <v>-1.4854614412136535</v>
      </c>
      <c r="L19" s="47">
        <f t="shared" si="8"/>
        <v>-47</v>
      </c>
      <c r="M19" s="48">
        <f t="shared" si="9"/>
        <v>-1.4854614412136535</v>
      </c>
      <c r="N19" s="52" t="s">
        <v>111</v>
      </c>
      <c r="O19" s="131">
        <v>662</v>
      </c>
      <c r="P19" s="61">
        <v>595</v>
      </c>
      <c r="Q19" s="131">
        <v>692</v>
      </c>
      <c r="R19" s="57">
        <f t="shared" si="15"/>
        <v>116.30252100840337</v>
      </c>
      <c r="S19" s="58">
        <f t="shared" si="10"/>
        <v>97</v>
      </c>
      <c r="T19" s="59">
        <f t="shared" si="11"/>
        <v>30</v>
      </c>
      <c r="U19" s="60">
        <f t="shared" si="16"/>
        <v>4.531722054380665</v>
      </c>
      <c r="V19" s="174">
        <v>594</v>
      </c>
      <c r="W19" s="62">
        <f t="shared" si="12"/>
        <v>-1</v>
      </c>
      <c r="X19" s="63">
        <f t="shared" si="3"/>
        <v>-0.16806722689075632</v>
      </c>
      <c r="Y19" s="64">
        <f t="shared" si="13"/>
        <v>-98</v>
      </c>
      <c r="Z19" s="48">
        <f t="shared" si="17"/>
        <v>-14.16184971098266</v>
      </c>
    </row>
    <row r="20" spans="1:26" s="3" customFormat="1" ht="17.25" customHeight="1">
      <c r="A20" s="31" t="s">
        <v>61</v>
      </c>
      <c r="B20" s="25"/>
      <c r="C20" s="19">
        <f>'乡镇2020预算（经济）'!C20</f>
        <v>0</v>
      </c>
      <c r="D20" s="19">
        <f>'乡镇2020预算（经济）'!D20</f>
        <v>0</v>
      </c>
      <c r="E20" s="20" t="e">
        <f t="shared" si="1"/>
        <v>#DIV/0!</v>
      </c>
      <c r="F20" s="21">
        <f t="shared" si="2"/>
        <v>0</v>
      </c>
      <c r="G20" s="22">
        <f t="shared" si="5"/>
        <v>0</v>
      </c>
      <c r="H20" s="20" t="e">
        <f t="shared" si="14"/>
        <v>#DIV/0!</v>
      </c>
      <c r="I20" s="46">
        <f>SUM('乡镇2020预算（经济）'!I20)</f>
        <v>0</v>
      </c>
      <c r="J20" s="47">
        <f t="shared" si="6"/>
        <v>0</v>
      </c>
      <c r="K20" s="48" t="e">
        <f t="shared" si="7"/>
        <v>#DIV/0!</v>
      </c>
      <c r="L20" s="47">
        <f t="shared" si="8"/>
        <v>0</v>
      </c>
      <c r="M20" s="48" t="e">
        <f t="shared" si="9"/>
        <v>#DIV/0!</v>
      </c>
      <c r="N20" s="52" t="s">
        <v>112</v>
      </c>
      <c r="O20" s="131">
        <v>4775</v>
      </c>
      <c r="P20" s="61">
        <v>3108</v>
      </c>
      <c r="Q20" s="131">
        <v>2877</v>
      </c>
      <c r="R20" s="57">
        <f t="shared" si="15"/>
        <v>92.56756756756756</v>
      </c>
      <c r="S20" s="58">
        <f t="shared" si="10"/>
        <v>-231</v>
      </c>
      <c r="T20" s="59">
        <f t="shared" si="11"/>
        <v>-1898</v>
      </c>
      <c r="U20" s="60">
        <f t="shared" si="16"/>
        <v>-39.74869109947644</v>
      </c>
      <c r="V20" s="174">
        <v>3459</v>
      </c>
      <c r="W20" s="62">
        <f t="shared" si="12"/>
        <v>351</v>
      </c>
      <c r="X20" s="63">
        <f t="shared" si="3"/>
        <v>11.293436293436294</v>
      </c>
      <c r="Y20" s="64">
        <f t="shared" si="13"/>
        <v>582</v>
      </c>
      <c r="Z20" s="48">
        <f t="shared" si="17"/>
        <v>20.229405630865486</v>
      </c>
    </row>
    <row r="21" spans="1:26" s="3" customFormat="1" ht="17.25" customHeight="1">
      <c r="A21" s="31" t="s">
        <v>63</v>
      </c>
      <c r="B21" s="25">
        <v>0</v>
      </c>
      <c r="C21" s="19">
        <f>'乡镇2020预算（经济）'!C21</f>
        <v>0</v>
      </c>
      <c r="D21" s="19">
        <f>'乡镇2020预算（经济）'!D21</f>
        <v>0</v>
      </c>
      <c r="E21" s="20" t="e">
        <f t="shared" si="1"/>
        <v>#DIV/0!</v>
      </c>
      <c r="F21" s="21">
        <f t="shared" si="2"/>
        <v>0</v>
      </c>
      <c r="G21" s="22">
        <f t="shared" si="5"/>
        <v>0</v>
      </c>
      <c r="H21" s="20" t="e">
        <f t="shared" si="14"/>
        <v>#DIV/0!</v>
      </c>
      <c r="I21" s="46">
        <f>SUM('乡镇2020预算（经济）'!I21)</f>
        <v>0</v>
      </c>
      <c r="J21" s="47">
        <f t="shared" si="6"/>
        <v>0</v>
      </c>
      <c r="K21" s="48" t="e">
        <f t="shared" si="7"/>
        <v>#DIV/0!</v>
      </c>
      <c r="L21" s="47">
        <f t="shared" si="8"/>
        <v>0</v>
      </c>
      <c r="M21" s="48" t="e">
        <f t="shared" si="9"/>
        <v>#DIV/0!</v>
      </c>
      <c r="N21" s="52" t="s">
        <v>113</v>
      </c>
      <c r="O21" s="51"/>
      <c r="P21" s="61"/>
      <c r="Q21" s="51"/>
      <c r="R21" s="57" t="e">
        <f t="shared" si="15"/>
        <v>#DIV/0!</v>
      </c>
      <c r="S21" s="58">
        <f t="shared" si="10"/>
        <v>0</v>
      </c>
      <c r="T21" s="59">
        <f t="shared" si="11"/>
        <v>0</v>
      </c>
      <c r="U21" s="60" t="e">
        <f t="shared" si="16"/>
        <v>#DIV/0!</v>
      </c>
      <c r="V21" s="174"/>
      <c r="W21" s="62">
        <f t="shared" si="12"/>
        <v>0</v>
      </c>
      <c r="X21" s="63" t="e">
        <f t="shared" si="3"/>
        <v>#DIV/0!</v>
      </c>
      <c r="Y21" s="64">
        <f t="shared" si="13"/>
        <v>0</v>
      </c>
      <c r="Z21" s="48" t="e">
        <f t="shared" si="17"/>
        <v>#DIV/0!</v>
      </c>
    </row>
    <row r="22" spans="1:26" s="3" customFormat="1" ht="17.25" customHeight="1">
      <c r="A22" s="30" t="s">
        <v>65</v>
      </c>
      <c r="B22" s="25">
        <v>0</v>
      </c>
      <c r="C22" s="19">
        <f>'乡镇2020预算（经济）'!C22</f>
        <v>0</v>
      </c>
      <c r="D22" s="19">
        <f>'乡镇2020预算（经济）'!D22</f>
        <v>0</v>
      </c>
      <c r="E22" s="20" t="e">
        <f t="shared" si="1"/>
        <v>#DIV/0!</v>
      </c>
      <c r="F22" s="21">
        <f t="shared" si="2"/>
        <v>0</v>
      </c>
      <c r="G22" s="22">
        <f t="shared" si="5"/>
        <v>0</v>
      </c>
      <c r="H22" s="20" t="e">
        <f t="shared" si="14"/>
        <v>#DIV/0!</v>
      </c>
      <c r="I22" s="46">
        <f>SUM('乡镇2020预算（经济）'!I22)</f>
        <v>0</v>
      </c>
      <c r="J22" s="47">
        <f t="shared" si="6"/>
        <v>0</v>
      </c>
      <c r="K22" s="48" t="e">
        <f t="shared" si="7"/>
        <v>#DIV/0!</v>
      </c>
      <c r="L22" s="47">
        <f t="shared" si="8"/>
        <v>0</v>
      </c>
      <c r="M22" s="48" t="e">
        <f t="shared" si="9"/>
        <v>#DIV/0!</v>
      </c>
      <c r="N22" s="52" t="s">
        <v>114</v>
      </c>
      <c r="O22" s="51"/>
      <c r="P22" s="61"/>
      <c r="Q22" s="51"/>
      <c r="R22" s="57" t="e">
        <f t="shared" si="15"/>
        <v>#DIV/0!</v>
      </c>
      <c r="S22" s="58">
        <f t="shared" si="10"/>
        <v>0</v>
      </c>
      <c r="T22" s="59">
        <f t="shared" si="11"/>
        <v>0</v>
      </c>
      <c r="U22" s="60" t="e">
        <f t="shared" si="16"/>
        <v>#DIV/0!</v>
      </c>
      <c r="V22" s="174"/>
      <c r="W22" s="62">
        <f t="shared" si="12"/>
        <v>0</v>
      </c>
      <c r="X22" s="63" t="e">
        <f t="shared" si="3"/>
        <v>#DIV/0!</v>
      </c>
      <c r="Y22" s="64">
        <f t="shared" si="13"/>
        <v>0</v>
      </c>
      <c r="Z22" s="48" t="e">
        <f t="shared" si="17"/>
        <v>#DIV/0!</v>
      </c>
    </row>
    <row r="23" spans="1:26" s="3" customFormat="1" ht="17.25" customHeight="1">
      <c r="A23" s="31" t="s">
        <v>152</v>
      </c>
      <c r="B23" s="25">
        <f>'乡镇2020预算（经济）'!B23</f>
        <v>111</v>
      </c>
      <c r="C23" s="25">
        <f>'乡镇2020预算（经济）'!C23</f>
        <v>111</v>
      </c>
      <c r="D23" s="25">
        <f>'乡镇2020预算（经济）'!D23</f>
        <v>111</v>
      </c>
      <c r="E23" s="20">
        <f t="shared" si="1"/>
        <v>100</v>
      </c>
      <c r="F23" s="21">
        <f t="shared" si="2"/>
        <v>0</v>
      </c>
      <c r="G23" s="22">
        <f t="shared" si="5"/>
        <v>0</v>
      </c>
      <c r="H23" s="20">
        <f t="shared" si="14"/>
        <v>0</v>
      </c>
      <c r="I23" s="46">
        <f>SUM('乡镇2020预算（经济）'!I23)</f>
        <v>111</v>
      </c>
      <c r="J23" s="47">
        <f t="shared" si="6"/>
        <v>0</v>
      </c>
      <c r="K23" s="48">
        <f t="shared" si="7"/>
        <v>0</v>
      </c>
      <c r="L23" s="47">
        <f t="shared" si="8"/>
        <v>0</v>
      </c>
      <c r="M23" s="48">
        <f t="shared" si="9"/>
        <v>0</v>
      </c>
      <c r="N23" s="52" t="s">
        <v>115</v>
      </c>
      <c r="O23" s="51"/>
      <c r="P23" s="61"/>
      <c r="Q23" s="51"/>
      <c r="R23" s="57" t="e">
        <f t="shared" si="15"/>
        <v>#DIV/0!</v>
      </c>
      <c r="S23" s="58">
        <f t="shared" si="10"/>
        <v>0</v>
      </c>
      <c r="T23" s="59">
        <f t="shared" si="11"/>
        <v>0</v>
      </c>
      <c r="U23" s="60" t="e">
        <f t="shared" si="16"/>
        <v>#DIV/0!</v>
      </c>
      <c r="V23" s="174"/>
      <c r="W23" s="62">
        <f t="shared" si="12"/>
        <v>0</v>
      </c>
      <c r="X23" s="63" t="e">
        <f t="shared" si="3"/>
        <v>#DIV/0!</v>
      </c>
      <c r="Y23" s="64">
        <f t="shared" si="13"/>
        <v>0</v>
      </c>
      <c r="Z23" s="48" t="e">
        <f t="shared" si="17"/>
        <v>#DIV/0!</v>
      </c>
    </row>
    <row r="24" spans="1:26" s="3" customFormat="1" ht="17.25" customHeight="1">
      <c r="A24" s="30" t="s">
        <v>69</v>
      </c>
      <c r="B24" s="25"/>
      <c r="C24" s="25">
        <f>'乡镇2020预算（经济）'!C24</f>
        <v>0</v>
      </c>
      <c r="D24" s="25">
        <f>'乡镇2020预算（经济）'!D24</f>
        <v>0</v>
      </c>
      <c r="E24" s="20" t="e">
        <f t="shared" si="1"/>
        <v>#DIV/0!</v>
      </c>
      <c r="F24" s="21">
        <f t="shared" si="2"/>
        <v>0</v>
      </c>
      <c r="G24" s="22">
        <f t="shared" si="5"/>
        <v>0</v>
      </c>
      <c r="H24" s="20" t="e">
        <f t="shared" si="14"/>
        <v>#DIV/0!</v>
      </c>
      <c r="I24" s="46">
        <f>SUM('乡镇2020预算（经济）'!I24)</f>
        <v>0</v>
      </c>
      <c r="J24" s="47">
        <f t="shared" si="6"/>
        <v>0</v>
      </c>
      <c r="K24" s="48" t="e">
        <f t="shared" si="7"/>
        <v>#DIV/0!</v>
      </c>
      <c r="L24" s="47">
        <f t="shared" si="8"/>
        <v>0</v>
      </c>
      <c r="M24" s="48" t="e">
        <f t="shared" si="9"/>
        <v>#DIV/0!</v>
      </c>
      <c r="N24" s="52" t="s">
        <v>116</v>
      </c>
      <c r="O24" s="51"/>
      <c r="P24" s="61"/>
      <c r="Q24" s="51"/>
      <c r="R24" s="57" t="e">
        <f t="shared" si="15"/>
        <v>#DIV/0!</v>
      </c>
      <c r="S24" s="58">
        <f t="shared" si="10"/>
        <v>0</v>
      </c>
      <c r="T24" s="59">
        <f t="shared" si="11"/>
        <v>0</v>
      </c>
      <c r="U24" s="60" t="e">
        <f t="shared" si="16"/>
        <v>#DIV/0!</v>
      </c>
      <c r="V24" s="174"/>
      <c r="W24" s="62">
        <f t="shared" si="12"/>
        <v>0</v>
      </c>
      <c r="X24" s="63" t="e">
        <f t="shared" si="3"/>
        <v>#DIV/0!</v>
      </c>
      <c r="Y24" s="64">
        <f t="shared" si="13"/>
        <v>0</v>
      </c>
      <c r="Z24" s="48" t="e">
        <f t="shared" si="17"/>
        <v>#DIV/0!</v>
      </c>
    </row>
    <row r="25" spans="1:26" s="3" customFormat="1" ht="17.25" customHeight="1">
      <c r="A25" s="30" t="s">
        <v>71</v>
      </c>
      <c r="B25" s="25"/>
      <c r="C25" s="25">
        <f>'乡镇2020预算（经济）'!C25</f>
        <v>0</v>
      </c>
      <c r="D25" s="25">
        <f>'乡镇2020预算（经济）'!D25</f>
        <v>0</v>
      </c>
      <c r="E25" s="20"/>
      <c r="F25" s="21"/>
      <c r="G25" s="22"/>
      <c r="H25" s="20"/>
      <c r="I25" s="46"/>
      <c r="J25" s="47"/>
      <c r="K25" s="48"/>
      <c r="L25" s="47"/>
      <c r="M25" s="48"/>
      <c r="N25" s="52" t="s">
        <v>117</v>
      </c>
      <c r="O25" s="51"/>
      <c r="P25" s="61"/>
      <c r="Q25" s="51"/>
      <c r="R25" s="57" t="e">
        <f t="shared" si="15"/>
        <v>#DIV/0!</v>
      </c>
      <c r="S25" s="58">
        <f t="shared" si="10"/>
        <v>0</v>
      </c>
      <c r="T25" s="59">
        <f t="shared" si="11"/>
        <v>0</v>
      </c>
      <c r="U25" s="60" t="e">
        <f t="shared" si="16"/>
        <v>#DIV/0!</v>
      </c>
      <c r="V25" s="174"/>
      <c r="W25" s="62">
        <f t="shared" si="12"/>
        <v>0</v>
      </c>
      <c r="X25" s="63" t="e">
        <f t="shared" si="3"/>
        <v>#DIV/0!</v>
      </c>
      <c r="Y25" s="64">
        <f t="shared" si="13"/>
        <v>0</v>
      </c>
      <c r="Z25" s="48" t="e">
        <f t="shared" si="17"/>
        <v>#DIV/0!</v>
      </c>
    </row>
    <row r="26" spans="1:26" s="3" customFormat="1" ht="17.25" customHeight="1">
      <c r="A26" s="30" t="s">
        <v>73</v>
      </c>
      <c r="B26" s="25">
        <f>'乡镇2020预算（经济）'!B26</f>
        <v>4246</v>
      </c>
      <c r="C26" s="25">
        <f>'乡镇2020预算（经济）'!C26</f>
        <v>2030</v>
      </c>
      <c r="D26" s="25">
        <f>'乡镇2020预算（经济）'!D26</f>
        <v>2490</v>
      </c>
      <c r="E26" s="20">
        <f t="shared" si="1"/>
        <v>122.66009852216749</v>
      </c>
      <c r="F26" s="21">
        <f t="shared" si="2"/>
        <v>460</v>
      </c>
      <c r="G26" s="22">
        <f t="shared" si="5"/>
        <v>-1756</v>
      </c>
      <c r="H26" s="20">
        <f t="shared" si="14"/>
        <v>-41.35657089024964</v>
      </c>
      <c r="I26" s="46">
        <f>SUM('乡镇2020预算（经济）'!I26)</f>
        <v>2370</v>
      </c>
      <c r="J26" s="47">
        <f t="shared" si="6"/>
        <v>340</v>
      </c>
      <c r="K26" s="48">
        <f t="shared" si="7"/>
        <v>16.748768472906402</v>
      </c>
      <c r="L26" s="47">
        <f t="shared" si="8"/>
        <v>-120</v>
      </c>
      <c r="M26" s="48">
        <f t="shared" si="9"/>
        <v>-4.819277108433735</v>
      </c>
      <c r="N26" s="52" t="s">
        <v>118</v>
      </c>
      <c r="O26" s="51"/>
      <c r="P26" s="61"/>
      <c r="Q26" s="51"/>
      <c r="R26" s="57" t="e">
        <f t="shared" si="15"/>
        <v>#DIV/0!</v>
      </c>
      <c r="S26" s="58">
        <f t="shared" si="10"/>
        <v>0</v>
      </c>
      <c r="T26" s="59">
        <f t="shared" si="11"/>
        <v>0</v>
      </c>
      <c r="U26" s="60" t="e">
        <f t="shared" si="16"/>
        <v>#DIV/0!</v>
      </c>
      <c r="V26" s="174"/>
      <c r="W26" s="62">
        <f t="shared" si="12"/>
        <v>0</v>
      </c>
      <c r="X26" s="63" t="e">
        <f t="shared" si="3"/>
        <v>#DIV/0!</v>
      </c>
      <c r="Y26" s="64">
        <f t="shared" si="13"/>
        <v>0</v>
      </c>
      <c r="Z26" s="48" t="e">
        <f t="shared" si="17"/>
        <v>#DIV/0!</v>
      </c>
    </row>
    <row r="27" spans="1:26" s="3" customFormat="1" ht="17.25" customHeight="1">
      <c r="A27" s="30" t="s">
        <v>75</v>
      </c>
      <c r="B27" s="19">
        <f>SUM('乡镇2020预算（经济）'!B27)</f>
        <v>45</v>
      </c>
      <c r="C27" s="25">
        <f>'乡镇2020预算（经济）'!C27</f>
        <v>45</v>
      </c>
      <c r="D27" s="25">
        <f>'乡镇2020预算（经济）'!D27</f>
        <v>45</v>
      </c>
      <c r="E27" s="20">
        <f t="shared" si="1"/>
        <v>100</v>
      </c>
      <c r="F27" s="21">
        <f t="shared" si="2"/>
        <v>0</v>
      </c>
      <c r="G27" s="22">
        <f t="shared" si="5"/>
        <v>0</v>
      </c>
      <c r="H27" s="20">
        <f t="shared" si="14"/>
        <v>0</v>
      </c>
      <c r="I27" s="46">
        <f>SUM('乡镇2020预算（经济）'!I27)</f>
        <v>45</v>
      </c>
      <c r="J27" s="47">
        <f t="shared" si="6"/>
        <v>0</v>
      </c>
      <c r="K27" s="48">
        <f t="shared" si="7"/>
        <v>0</v>
      </c>
      <c r="L27" s="47">
        <f t="shared" si="8"/>
        <v>0</v>
      </c>
      <c r="M27" s="48">
        <f t="shared" si="9"/>
        <v>0</v>
      </c>
      <c r="N27" s="52" t="s">
        <v>119</v>
      </c>
      <c r="O27" s="19">
        <v>448</v>
      </c>
      <c r="P27" s="46">
        <v>208</v>
      </c>
      <c r="Q27" s="19">
        <v>279</v>
      </c>
      <c r="R27" s="57">
        <f t="shared" si="15"/>
        <v>134.1346153846154</v>
      </c>
      <c r="S27" s="58">
        <f t="shared" si="10"/>
        <v>71</v>
      </c>
      <c r="T27" s="59">
        <f t="shared" si="11"/>
        <v>-169</v>
      </c>
      <c r="U27" s="60">
        <f t="shared" si="16"/>
        <v>-37.723214285714285</v>
      </c>
      <c r="V27" s="175">
        <v>175</v>
      </c>
      <c r="W27" s="62">
        <f t="shared" si="12"/>
        <v>-33</v>
      </c>
      <c r="X27" s="63">
        <f t="shared" si="3"/>
        <v>-15.865384615384615</v>
      </c>
      <c r="Y27" s="64">
        <f t="shared" si="13"/>
        <v>-104</v>
      </c>
      <c r="Z27" s="48">
        <f t="shared" si="17"/>
        <v>-37.27598566308244</v>
      </c>
    </row>
    <row r="28" spans="1:26" s="3" customFormat="1" ht="17.25" customHeight="1">
      <c r="A28" s="31" t="s">
        <v>76</v>
      </c>
      <c r="B28" s="19">
        <f>SUM('乡镇2020预算（经济）'!B28)</f>
        <v>0</v>
      </c>
      <c r="C28" s="19">
        <f>'乡镇2020预算（经济）'!C28</f>
        <v>0</v>
      </c>
      <c r="D28" s="19">
        <f>SUM('乡镇2020预算（经济）'!D28)</f>
        <v>0</v>
      </c>
      <c r="E28" s="20" t="e">
        <f t="shared" si="1"/>
        <v>#DIV/0!</v>
      </c>
      <c r="F28" s="21">
        <f t="shared" si="2"/>
        <v>0</v>
      </c>
      <c r="G28" s="22">
        <f t="shared" si="5"/>
        <v>0</v>
      </c>
      <c r="H28" s="20" t="e">
        <f t="shared" si="14"/>
        <v>#DIV/0!</v>
      </c>
      <c r="I28" s="46">
        <f>SUM('乡镇2020预算（经济）'!I28)</f>
        <v>0</v>
      </c>
      <c r="J28" s="47">
        <f t="shared" si="6"/>
        <v>0</v>
      </c>
      <c r="K28" s="48" t="e">
        <f t="shared" si="7"/>
        <v>#DIV/0!</v>
      </c>
      <c r="L28" s="47">
        <f t="shared" si="8"/>
        <v>0</v>
      </c>
      <c r="M28" s="48" t="e">
        <f t="shared" si="9"/>
        <v>#DIV/0!</v>
      </c>
      <c r="N28" s="52" t="s">
        <v>120</v>
      </c>
      <c r="O28" s="19"/>
      <c r="P28" s="19"/>
      <c r="Q28" s="19"/>
      <c r="R28" s="57" t="e">
        <f t="shared" si="15"/>
        <v>#DIV/0!</v>
      </c>
      <c r="S28" s="58">
        <f t="shared" si="10"/>
        <v>0</v>
      </c>
      <c r="T28" s="59">
        <f t="shared" si="11"/>
        <v>0</v>
      </c>
      <c r="U28" s="60" t="e">
        <f t="shared" si="16"/>
        <v>#DIV/0!</v>
      </c>
      <c r="V28" s="175"/>
      <c r="W28" s="62">
        <f t="shared" si="12"/>
        <v>0</v>
      </c>
      <c r="X28" s="63" t="e">
        <f t="shared" si="3"/>
        <v>#DIV/0!</v>
      </c>
      <c r="Y28" s="64">
        <f t="shared" si="13"/>
        <v>0</v>
      </c>
      <c r="Z28" s="48" t="e">
        <f t="shared" si="17"/>
        <v>#DIV/0!</v>
      </c>
    </row>
    <row r="29" spans="1:26" s="3" customFormat="1" ht="17.25" customHeight="1">
      <c r="A29" s="31" t="s">
        <v>77</v>
      </c>
      <c r="B29" s="19">
        <f>SUM('乡镇2020预算（经济）'!B29)</f>
        <v>0</v>
      </c>
      <c r="C29" s="19">
        <f>'乡镇2020预算（经济）'!C29</f>
        <v>0</v>
      </c>
      <c r="D29" s="19">
        <f>SUM('乡镇2020预算（经济）'!D29)</f>
        <v>0</v>
      </c>
      <c r="E29" s="20" t="e">
        <f t="shared" si="1"/>
        <v>#DIV/0!</v>
      </c>
      <c r="F29" s="21">
        <f t="shared" si="2"/>
        <v>0</v>
      </c>
      <c r="G29" s="22">
        <f t="shared" si="5"/>
        <v>0</v>
      </c>
      <c r="H29" s="20" t="e">
        <f t="shared" si="14"/>
        <v>#DIV/0!</v>
      </c>
      <c r="I29" s="46">
        <f>SUM('乡镇2020预算（经济）'!I29)</f>
        <v>0</v>
      </c>
      <c r="J29" s="47">
        <f t="shared" si="6"/>
        <v>0</v>
      </c>
      <c r="K29" s="48" t="e">
        <f t="shared" si="7"/>
        <v>#DIV/0!</v>
      </c>
      <c r="L29" s="47">
        <f t="shared" si="8"/>
        <v>0</v>
      </c>
      <c r="M29" s="48" t="e">
        <f t="shared" si="9"/>
        <v>#DIV/0!</v>
      </c>
      <c r="N29" s="52" t="s">
        <v>121</v>
      </c>
      <c r="O29" s="19"/>
      <c r="P29" s="19">
        <v>0</v>
      </c>
      <c r="Q29" s="19"/>
      <c r="R29" s="57" t="e">
        <f t="shared" si="15"/>
        <v>#DIV/0!</v>
      </c>
      <c r="S29" s="58">
        <f t="shared" si="10"/>
        <v>0</v>
      </c>
      <c r="T29" s="59">
        <f t="shared" si="11"/>
        <v>0</v>
      </c>
      <c r="U29" s="60" t="e">
        <f t="shared" si="16"/>
        <v>#DIV/0!</v>
      </c>
      <c r="V29" s="175">
        <v>0</v>
      </c>
      <c r="W29" s="62">
        <f t="shared" si="12"/>
        <v>0</v>
      </c>
      <c r="X29" s="63" t="e">
        <f t="shared" si="3"/>
        <v>#DIV/0!</v>
      </c>
      <c r="Y29" s="64">
        <f t="shared" si="13"/>
        <v>0</v>
      </c>
      <c r="Z29" s="48" t="e">
        <f t="shared" si="17"/>
        <v>#DIV/0!</v>
      </c>
    </row>
    <row r="30" spans="1:26" s="3" customFormat="1" ht="17.25" customHeight="1">
      <c r="A30" s="31" t="s">
        <v>78</v>
      </c>
      <c r="B30" s="19">
        <f>SUM('乡镇2020预算（经济）'!B30)</f>
        <v>0</v>
      </c>
      <c r="C30" s="19">
        <f>'乡镇2020预算（经济）'!C30</f>
        <v>0</v>
      </c>
      <c r="D30" s="19">
        <f>SUM('乡镇2020预算（经济）'!D30)</f>
        <v>0</v>
      </c>
      <c r="E30" s="20"/>
      <c r="F30" s="21">
        <f t="shared" si="2"/>
        <v>0</v>
      </c>
      <c r="G30" s="22"/>
      <c r="H30" s="20"/>
      <c r="I30" s="46">
        <f>SUM('乡镇2020预算（经济）'!I30)</f>
        <v>0</v>
      </c>
      <c r="J30" s="47"/>
      <c r="K30" s="48"/>
      <c r="L30" s="47"/>
      <c r="M30" s="48"/>
      <c r="N30" s="55" t="s">
        <v>122</v>
      </c>
      <c r="O30" s="19"/>
      <c r="P30" s="19"/>
      <c r="Q30" s="19"/>
      <c r="R30" s="57" t="e">
        <f t="shared" si="15"/>
        <v>#DIV/0!</v>
      </c>
      <c r="S30" s="58">
        <f t="shared" si="10"/>
        <v>0</v>
      </c>
      <c r="T30" s="59">
        <f t="shared" si="11"/>
        <v>0</v>
      </c>
      <c r="U30" s="60" t="e">
        <f t="shared" si="16"/>
        <v>#DIV/0!</v>
      </c>
      <c r="V30" s="175"/>
      <c r="W30" s="62">
        <f t="shared" si="12"/>
        <v>0</v>
      </c>
      <c r="X30" s="63" t="e">
        <f t="shared" si="3"/>
        <v>#DIV/0!</v>
      </c>
      <c r="Y30" s="64">
        <f t="shared" si="13"/>
        <v>0</v>
      </c>
      <c r="Z30" s="48" t="e">
        <f t="shared" si="17"/>
        <v>#DIV/0!</v>
      </c>
    </row>
    <row r="31" spans="1:26" s="3" customFormat="1" ht="17.25" customHeight="1">
      <c r="A31" s="32" t="s">
        <v>80</v>
      </c>
      <c r="B31" s="19">
        <f>SUM('乡镇2020预算（经济）'!B31)</f>
        <v>142</v>
      </c>
      <c r="C31" s="19">
        <f>'乡镇2020预算（经济）'!C31</f>
        <v>67</v>
      </c>
      <c r="D31" s="19">
        <f>'乡镇2020预算（经济）'!D31</f>
        <v>67</v>
      </c>
      <c r="E31" s="20">
        <f t="shared" si="1"/>
        <v>100</v>
      </c>
      <c r="F31" s="21">
        <f t="shared" si="2"/>
        <v>0</v>
      </c>
      <c r="G31" s="22">
        <f t="shared" si="5"/>
        <v>-75</v>
      </c>
      <c r="H31" s="20">
        <f t="shared" si="14"/>
        <v>-52.816901408450704</v>
      </c>
      <c r="I31" s="46">
        <f>SUM('乡镇2020预算（经济）'!I31)</f>
        <v>205</v>
      </c>
      <c r="J31" s="47">
        <f t="shared" si="6"/>
        <v>138</v>
      </c>
      <c r="K31" s="48">
        <f t="shared" si="7"/>
        <v>205.97014925373136</v>
      </c>
      <c r="L31" s="47">
        <f t="shared" si="8"/>
        <v>138</v>
      </c>
      <c r="M31" s="48">
        <f t="shared" si="9"/>
        <v>205.97014925373136</v>
      </c>
      <c r="N31" s="23" t="s">
        <v>123</v>
      </c>
      <c r="O31" s="51">
        <v>0</v>
      </c>
      <c r="P31" s="51">
        <v>0</v>
      </c>
      <c r="Q31" s="51"/>
      <c r="R31" s="57" t="e">
        <f t="shared" si="15"/>
        <v>#DIV/0!</v>
      </c>
      <c r="S31" s="58">
        <f t="shared" si="10"/>
        <v>0</v>
      </c>
      <c r="T31" s="59">
        <f t="shared" si="11"/>
        <v>0</v>
      </c>
      <c r="U31" s="60" t="e">
        <f t="shared" si="16"/>
        <v>#DIV/0!</v>
      </c>
      <c r="V31" s="174">
        <v>0</v>
      </c>
      <c r="W31" s="62">
        <f t="shared" si="12"/>
        <v>0</v>
      </c>
      <c r="X31" s="63" t="e">
        <f t="shared" si="3"/>
        <v>#DIV/0!</v>
      </c>
      <c r="Y31" s="64">
        <f t="shared" si="13"/>
        <v>0</v>
      </c>
      <c r="Z31" s="48" t="e">
        <f t="shared" si="17"/>
        <v>#DIV/0!</v>
      </c>
    </row>
    <row r="32" spans="1:26" s="3" customFormat="1" ht="17.25" customHeight="1">
      <c r="A32" s="33" t="s">
        <v>82</v>
      </c>
      <c r="B32" s="19">
        <f>SUM('乡镇2020预算（经济）'!B32)</f>
        <v>0</v>
      </c>
      <c r="C32" s="19">
        <f>'乡镇2020预算（经济）'!C32</f>
        <v>0</v>
      </c>
      <c r="D32" s="19">
        <f>'乡镇2020预算（经济）'!D32</f>
        <v>0</v>
      </c>
      <c r="E32" s="20" t="e">
        <f t="shared" si="1"/>
        <v>#DIV/0!</v>
      </c>
      <c r="F32" s="21">
        <f t="shared" si="2"/>
        <v>0</v>
      </c>
      <c r="G32" s="22">
        <f t="shared" si="5"/>
        <v>0</v>
      </c>
      <c r="H32" s="20" t="e">
        <f t="shared" si="14"/>
        <v>#DIV/0!</v>
      </c>
      <c r="I32" s="46">
        <f>SUM('乡镇2020预算（经济）'!I32)</f>
        <v>0</v>
      </c>
      <c r="J32" s="47">
        <f t="shared" si="6"/>
        <v>0</v>
      </c>
      <c r="K32" s="48" t="e">
        <f t="shared" si="7"/>
        <v>#DIV/0!</v>
      </c>
      <c r="L32" s="47">
        <f t="shared" si="8"/>
        <v>0</v>
      </c>
      <c r="M32" s="48" t="e">
        <f t="shared" si="9"/>
        <v>#DIV/0!</v>
      </c>
      <c r="N32" s="24"/>
      <c r="O32" s="22"/>
      <c r="P32" s="51"/>
      <c r="Q32" s="19"/>
      <c r="R32" s="57"/>
      <c r="S32" s="58">
        <f t="shared" si="10"/>
        <v>0</v>
      </c>
      <c r="T32" s="59"/>
      <c r="U32" s="60"/>
      <c r="V32" s="174">
        <f>SUM(Q32-P32)</f>
        <v>0</v>
      </c>
      <c r="W32" s="62">
        <f t="shared" si="12"/>
        <v>0</v>
      </c>
      <c r="X32" s="63"/>
      <c r="Y32" s="64">
        <f t="shared" si="13"/>
        <v>0</v>
      </c>
      <c r="Z32" s="48"/>
    </row>
    <row r="33" spans="1:26" s="3" customFormat="1" ht="17.25" customHeight="1">
      <c r="A33" s="32" t="s">
        <v>84</v>
      </c>
      <c r="B33" s="19">
        <f>SUM('乡镇2020预算（经济）'!B33)</f>
        <v>0</v>
      </c>
      <c r="C33" s="19">
        <f>'乡镇2020预算（经济）'!C33</f>
        <v>0</v>
      </c>
      <c r="D33" s="19">
        <f>SUM('乡镇2020预算（经济）'!D33)</f>
        <v>0</v>
      </c>
      <c r="E33" s="20" t="e">
        <f t="shared" si="1"/>
        <v>#DIV/0!</v>
      </c>
      <c r="F33" s="21">
        <f t="shared" si="2"/>
        <v>0</v>
      </c>
      <c r="G33" s="22">
        <f t="shared" si="5"/>
        <v>0</v>
      </c>
      <c r="H33" s="20" t="e">
        <f t="shared" si="14"/>
        <v>#DIV/0!</v>
      </c>
      <c r="I33" s="46">
        <f>SUM('乡镇2020预算（经济）'!I33)</f>
        <v>0</v>
      </c>
      <c r="J33" s="47">
        <f t="shared" si="6"/>
        <v>0</v>
      </c>
      <c r="K33" s="48" t="e">
        <f t="shared" si="7"/>
        <v>#DIV/0!</v>
      </c>
      <c r="L33" s="47">
        <f t="shared" si="8"/>
        <v>0</v>
      </c>
      <c r="M33" s="48" t="e">
        <f t="shared" si="9"/>
        <v>#DIV/0!</v>
      </c>
      <c r="N33" s="24"/>
      <c r="O33" s="22"/>
      <c r="P33" s="51"/>
      <c r="Q33" s="19"/>
      <c r="R33" s="57"/>
      <c r="S33" s="58"/>
      <c r="T33" s="59"/>
      <c r="U33" s="60"/>
      <c r="V33" s="174"/>
      <c r="W33" s="62"/>
      <c r="X33" s="63"/>
      <c r="Y33" s="64">
        <f t="shared" si="13"/>
        <v>0</v>
      </c>
      <c r="Z33" s="48"/>
    </row>
    <row r="34" spans="1:26" s="3" customFormat="1" ht="17.25" customHeight="1">
      <c r="A34" s="34" t="s">
        <v>86</v>
      </c>
      <c r="B34" s="19">
        <f>SUM('乡镇2020预算（经济）'!B34)</f>
        <v>0</v>
      </c>
      <c r="C34" s="19">
        <f>SUM('乡镇2020预算（经济）'!C34)</f>
        <v>0</v>
      </c>
      <c r="D34" s="19">
        <f>SUM('乡镇2020预算（经济）'!D34)</f>
        <v>0</v>
      </c>
      <c r="E34" s="20" t="e">
        <f t="shared" si="1"/>
        <v>#DIV/0!</v>
      </c>
      <c r="F34" s="21">
        <f t="shared" si="2"/>
        <v>0</v>
      </c>
      <c r="G34" s="22">
        <f t="shared" si="5"/>
        <v>0</v>
      </c>
      <c r="H34" s="20" t="e">
        <f t="shared" si="14"/>
        <v>#DIV/0!</v>
      </c>
      <c r="I34" s="46">
        <f>SUM('乡镇2020预算（经济）'!I34)</f>
        <v>0</v>
      </c>
      <c r="J34" s="47">
        <f t="shared" si="6"/>
        <v>0</v>
      </c>
      <c r="K34" s="48" t="e">
        <f t="shared" si="7"/>
        <v>#DIV/0!</v>
      </c>
      <c r="L34" s="47">
        <f t="shared" si="8"/>
        <v>0</v>
      </c>
      <c r="M34" s="48" t="e">
        <f t="shared" si="9"/>
        <v>#DIV/0!</v>
      </c>
      <c r="N34" s="24"/>
      <c r="O34" s="22"/>
      <c r="P34" s="51"/>
      <c r="Q34" s="19"/>
      <c r="R34" s="57"/>
      <c r="S34" s="58"/>
      <c r="T34" s="59"/>
      <c r="U34" s="60"/>
      <c r="V34" s="174"/>
      <c r="W34" s="62"/>
      <c r="X34" s="63"/>
      <c r="Y34" s="64">
        <f t="shared" si="13"/>
        <v>0</v>
      </c>
      <c r="Z34" s="48"/>
    </row>
    <row r="35" spans="1:26" s="3" customFormat="1" ht="17.25" customHeight="1">
      <c r="A35" s="34" t="s">
        <v>124</v>
      </c>
      <c r="B35" s="19">
        <f>SUM('乡镇2020预算（经济）'!B35)</f>
        <v>0</v>
      </c>
      <c r="C35" s="19">
        <f>SUM('乡镇2020预算（经济）'!C35)</f>
        <v>0</v>
      </c>
      <c r="D35" s="19">
        <f>SUM('乡镇2020预算（经济）'!D35)</f>
        <v>0</v>
      </c>
      <c r="E35" s="20" t="e">
        <f t="shared" si="1"/>
        <v>#DIV/0!</v>
      </c>
      <c r="F35" s="21">
        <f t="shared" si="2"/>
        <v>0</v>
      </c>
      <c r="G35" s="22">
        <f t="shared" si="5"/>
        <v>0</v>
      </c>
      <c r="H35" s="20" t="e">
        <f t="shared" si="14"/>
        <v>#DIV/0!</v>
      </c>
      <c r="I35" s="46">
        <f>SUM('乡镇2020预算（经济）'!I35)</f>
        <v>0</v>
      </c>
      <c r="J35" s="47">
        <f t="shared" si="6"/>
        <v>0</v>
      </c>
      <c r="K35" s="48" t="e">
        <f t="shared" si="7"/>
        <v>#DIV/0!</v>
      </c>
      <c r="L35" s="47">
        <f t="shared" si="8"/>
        <v>0</v>
      </c>
      <c r="M35" s="48" t="e">
        <f t="shared" si="9"/>
        <v>#DIV/0!</v>
      </c>
      <c r="N35" s="49" t="s">
        <v>79</v>
      </c>
      <c r="O35" s="22">
        <f>SUM(O36,O40,O41,O42)</f>
        <v>67</v>
      </c>
      <c r="P35" s="19">
        <f>SUM(P36,P40,P41,P42)</f>
        <v>67</v>
      </c>
      <c r="Q35" s="19">
        <f>SUM(Q36,Q40,Q41,Q42)</f>
        <v>205</v>
      </c>
      <c r="R35" s="57">
        <f aca="true" t="shared" si="18" ref="R35:R45">SUM(Q35/P35)*100</f>
        <v>305.97014925373134</v>
      </c>
      <c r="S35" s="58">
        <f t="shared" si="10"/>
        <v>138</v>
      </c>
      <c r="T35" s="59">
        <f aca="true" t="shared" si="19" ref="T35:T45">SUM(Q35-O35)</f>
        <v>138</v>
      </c>
      <c r="U35" s="60">
        <f aca="true" t="shared" si="20" ref="U35:U45">SUM(T35/O35)*100</f>
        <v>205.97014925373136</v>
      </c>
      <c r="V35" s="175">
        <f>SUM(V36,V40,V41,V42)</f>
        <v>205</v>
      </c>
      <c r="W35" s="62">
        <f t="shared" si="12"/>
        <v>138</v>
      </c>
      <c r="X35" s="63">
        <f>SUM(W35/P35)*100</f>
        <v>205.97014925373136</v>
      </c>
      <c r="Y35" s="64">
        <f t="shared" si="13"/>
        <v>0</v>
      </c>
      <c r="Z35" s="48">
        <f>SUM(Y35/Q35)*100</f>
        <v>0</v>
      </c>
    </row>
    <row r="36" spans="1:26" s="3" customFormat="1" ht="17.25" customHeight="1">
      <c r="A36" s="35"/>
      <c r="B36" s="19"/>
      <c r="C36" s="19"/>
      <c r="D36" s="19"/>
      <c r="E36" s="20"/>
      <c r="F36" s="21"/>
      <c r="G36" s="22"/>
      <c r="H36" s="20"/>
      <c r="I36" s="46"/>
      <c r="J36" s="47"/>
      <c r="K36" s="48"/>
      <c r="L36" s="47"/>
      <c r="M36" s="48"/>
      <c r="N36" s="36" t="s">
        <v>81</v>
      </c>
      <c r="O36" s="22">
        <f>SUM(O37:O39)</f>
        <v>0</v>
      </c>
      <c r="P36" s="19">
        <f>SUM(P37:P39)</f>
        <v>0</v>
      </c>
      <c r="Q36" s="19">
        <f>SUM(Q37:Q39)</f>
        <v>0</v>
      </c>
      <c r="R36" s="57" t="e">
        <f t="shared" si="18"/>
        <v>#DIV/0!</v>
      </c>
      <c r="S36" s="58">
        <f t="shared" si="10"/>
        <v>0</v>
      </c>
      <c r="T36" s="59">
        <f t="shared" si="19"/>
        <v>0</v>
      </c>
      <c r="U36" s="60" t="e">
        <f t="shared" si="20"/>
        <v>#DIV/0!</v>
      </c>
      <c r="V36" s="175">
        <f>SUM(V37:V39)</f>
        <v>0</v>
      </c>
      <c r="W36" s="62">
        <f t="shared" si="12"/>
        <v>0</v>
      </c>
      <c r="X36" s="63" t="e">
        <f>SUM(W36/P36)*100</f>
        <v>#DIV/0!</v>
      </c>
      <c r="Y36" s="64">
        <f t="shared" si="13"/>
        <v>0</v>
      </c>
      <c r="Z36" s="48" t="e">
        <f>SUM(Y36/Q36)*100</f>
        <v>#DIV/0!</v>
      </c>
    </row>
    <row r="37" spans="1:26" s="3" customFormat="1" ht="17.25" customHeight="1">
      <c r="A37" s="36"/>
      <c r="B37" s="37"/>
      <c r="C37" s="37"/>
      <c r="D37" s="28"/>
      <c r="E37" s="20" t="e">
        <f t="shared" si="1"/>
        <v>#DIV/0!</v>
      </c>
      <c r="F37" s="20"/>
      <c r="G37" s="22">
        <f t="shared" si="5"/>
        <v>0</v>
      </c>
      <c r="H37" s="20"/>
      <c r="I37" s="46">
        <f>SUM('乡镇2020预算（经济）'!I37)</f>
        <v>0</v>
      </c>
      <c r="J37" s="47"/>
      <c r="K37" s="48"/>
      <c r="L37" s="47"/>
      <c r="M37" s="48"/>
      <c r="N37" s="36" t="s">
        <v>83</v>
      </c>
      <c r="O37" s="22">
        <f>SUM('乡镇2020预算（经济）'!O32)</f>
        <v>0</v>
      </c>
      <c r="P37" s="19">
        <f>SUM('乡镇2020预算（经济）'!P32)</f>
        <v>0</v>
      </c>
      <c r="Q37" s="19">
        <f>SUM('乡镇2020预算（经济）'!Q32)</f>
        <v>0</v>
      </c>
      <c r="R37" s="57" t="e">
        <f t="shared" si="18"/>
        <v>#DIV/0!</v>
      </c>
      <c r="S37" s="58">
        <f t="shared" si="10"/>
        <v>0</v>
      </c>
      <c r="T37" s="59">
        <f t="shared" si="19"/>
        <v>0</v>
      </c>
      <c r="U37" s="60" t="e">
        <f t="shared" si="20"/>
        <v>#DIV/0!</v>
      </c>
      <c r="V37" s="175">
        <f>SUM('乡镇2020预算（经济）'!V32)</f>
        <v>0</v>
      </c>
      <c r="W37" s="62">
        <f t="shared" si="12"/>
        <v>0</v>
      </c>
      <c r="X37" s="63" t="e">
        <f aca="true" t="shared" si="21" ref="X37:X45">SUM(W37/P37)*100</f>
        <v>#DIV/0!</v>
      </c>
      <c r="Y37" s="64">
        <f t="shared" si="13"/>
        <v>0</v>
      </c>
      <c r="Z37" s="48" t="e">
        <f aca="true" t="shared" si="22" ref="Z37:Z45">SUM(Y37/Q37)*100</f>
        <v>#DIV/0!</v>
      </c>
    </row>
    <row r="38" spans="1:26" s="3" customFormat="1" ht="17.25" customHeight="1">
      <c r="A38" s="36"/>
      <c r="B38" s="37"/>
      <c r="C38" s="37"/>
      <c r="D38" s="28"/>
      <c r="E38" s="20" t="e">
        <f t="shared" si="1"/>
        <v>#DIV/0!</v>
      </c>
      <c r="F38" s="20"/>
      <c r="G38" s="22">
        <f t="shared" si="5"/>
        <v>0</v>
      </c>
      <c r="H38" s="20"/>
      <c r="I38" s="46">
        <f>SUM('乡镇2020预算（经济）'!I38)</f>
        <v>0</v>
      </c>
      <c r="J38" s="47"/>
      <c r="K38" s="48"/>
      <c r="L38" s="47"/>
      <c r="M38" s="48"/>
      <c r="N38" s="36" t="s">
        <v>125</v>
      </c>
      <c r="O38" s="22">
        <f>SUM('乡镇2020预算（经济）'!O33)</f>
        <v>0</v>
      </c>
      <c r="P38" s="19">
        <v>0</v>
      </c>
      <c r="Q38" s="19">
        <f>SUM('乡镇2020预算（经济）'!Q33)</f>
        <v>0</v>
      </c>
      <c r="R38" s="57" t="e">
        <f t="shared" si="18"/>
        <v>#DIV/0!</v>
      </c>
      <c r="S38" s="58">
        <f t="shared" si="10"/>
        <v>0</v>
      </c>
      <c r="T38" s="59">
        <f t="shared" si="19"/>
        <v>0</v>
      </c>
      <c r="U38" s="60" t="e">
        <f t="shared" si="20"/>
        <v>#DIV/0!</v>
      </c>
      <c r="V38" s="175">
        <v>0</v>
      </c>
      <c r="W38" s="62">
        <f t="shared" si="12"/>
        <v>0</v>
      </c>
      <c r="X38" s="63" t="e">
        <f t="shared" si="21"/>
        <v>#DIV/0!</v>
      </c>
      <c r="Y38" s="64">
        <f t="shared" si="13"/>
        <v>0</v>
      </c>
      <c r="Z38" s="48" t="e">
        <f t="shared" si="22"/>
        <v>#DIV/0!</v>
      </c>
    </row>
    <row r="39" spans="1:26" s="3" customFormat="1" ht="16.5" customHeight="1">
      <c r="A39" s="38"/>
      <c r="B39" s="37"/>
      <c r="C39" s="37"/>
      <c r="D39" s="28"/>
      <c r="E39" s="20" t="e">
        <f t="shared" si="1"/>
        <v>#DIV/0!</v>
      </c>
      <c r="F39" s="20"/>
      <c r="G39" s="22">
        <f t="shared" si="5"/>
        <v>0</v>
      </c>
      <c r="H39" s="20"/>
      <c r="I39" s="56"/>
      <c r="J39" s="47"/>
      <c r="K39" s="48"/>
      <c r="L39" s="47"/>
      <c r="M39" s="48"/>
      <c r="N39" s="36" t="s">
        <v>126</v>
      </c>
      <c r="O39" s="22">
        <f>SUM('乡镇2020预算（经济）'!O34)</f>
        <v>0</v>
      </c>
      <c r="P39" s="19">
        <f>SUM('乡镇2020预算（经济）'!P34)</f>
        <v>0</v>
      </c>
      <c r="Q39" s="19">
        <f>SUM('乡镇2020预算（经济）'!Q34)</f>
        <v>0</v>
      </c>
      <c r="R39" s="57" t="e">
        <f t="shared" si="18"/>
        <v>#DIV/0!</v>
      </c>
      <c r="S39" s="58">
        <f t="shared" si="10"/>
        <v>0</v>
      </c>
      <c r="T39" s="59">
        <f t="shared" si="19"/>
        <v>0</v>
      </c>
      <c r="U39" s="60" t="e">
        <f t="shared" si="20"/>
        <v>#DIV/0!</v>
      </c>
      <c r="V39" s="175">
        <f>SUM('乡镇2020预算（经济）'!V34)</f>
        <v>0</v>
      </c>
      <c r="W39" s="62">
        <f t="shared" si="12"/>
        <v>0</v>
      </c>
      <c r="X39" s="63" t="e">
        <f t="shared" si="21"/>
        <v>#DIV/0!</v>
      </c>
      <c r="Y39" s="64">
        <f t="shared" si="13"/>
        <v>0</v>
      </c>
      <c r="Z39" s="48" t="e">
        <f t="shared" si="22"/>
        <v>#DIV/0!</v>
      </c>
    </row>
    <row r="40" spans="1:26" s="3" customFormat="1" ht="17.25" customHeight="1">
      <c r="A40" s="39"/>
      <c r="B40" s="37"/>
      <c r="C40" s="37"/>
      <c r="D40" s="28"/>
      <c r="E40" s="20" t="e">
        <f t="shared" si="1"/>
        <v>#DIV/0!</v>
      </c>
      <c r="F40" s="20"/>
      <c r="G40" s="22">
        <f t="shared" si="5"/>
        <v>0</v>
      </c>
      <c r="H40" s="20"/>
      <c r="I40" s="56"/>
      <c r="J40" s="47"/>
      <c r="K40" s="48"/>
      <c r="L40" s="47"/>
      <c r="M40" s="48"/>
      <c r="N40" s="36" t="s">
        <v>89</v>
      </c>
      <c r="O40" s="22">
        <f>SUM('乡镇2020预算（经济）'!O35)</f>
        <v>0</v>
      </c>
      <c r="P40" s="19">
        <f>SUM('乡镇2020预算（经济）'!P35)</f>
        <v>0</v>
      </c>
      <c r="Q40" s="19">
        <f>SUM('乡镇2020预算（经济）'!Q35)</f>
        <v>0</v>
      </c>
      <c r="R40" s="57" t="e">
        <f t="shared" si="18"/>
        <v>#DIV/0!</v>
      </c>
      <c r="S40" s="58">
        <f t="shared" si="10"/>
        <v>0</v>
      </c>
      <c r="T40" s="59">
        <f t="shared" si="19"/>
        <v>0</v>
      </c>
      <c r="U40" s="60" t="e">
        <f t="shared" si="20"/>
        <v>#DIV/0!</v>
      </c>
      <c r="V40" s="175">
        <f>SUM('乡镇2020预算（经济）'!V35)</f>
        <v>0</v>
      </c>
      <c r="W40" s="62">
        <f t="shared" si="12"/>
        <v>0</v>
      </c>
      <c r="X40" s="63" t="e">
        <f t="shared" si="21"/>
        <v>#DIV/0!</v>
      </c>
      <c r="Y40" s="64">
        <f t="shared" si="13"/>
        <v>0</v>
      </c>
      <c r="Z40" s="48" t="e">
        <f t="shared" si="22"/>
        <v>#DIV/0!</v>
      </c>
    </row>
    <row r="41" spans="1:26" s="3" customFormat="1" ht="17.25" customHeight="1">
      <c r="A41" s="40"/>
      <c r="B41" s="19"/>
      <c r="C41" s="37"/>
      <c r="D41" s="19"/>
      <c r="E41" s="20" t="e">
        <f t="shared" si="1"/>
        <v>#DIV/0!</v>
      </c>
      <c r="F41" s="20"/>
      <c r="G41" s="22">
        <f t="shared" si="5"/>
        <v>0</v>
      </c>
      <c r="H41" s="20"/>
      <c r="I41" s="56"/>
      <c r="J41" s="47"/>
      <c r="K41" s="48"/>
      <c r="L41" s="47"/>
      <c r="M41" s="48"/>
      <c r="N41" s="36" t="s">
        <v>90</v>
      </c>
      <c r="O41" s="22">
        <f>SUM('乡镇2020预算（经济）'!O36)</f>
        <v>0</v>
      </c>
      <c r="P41" s="19">
        <f>SUM('乡镇2020预算（经济）'!P36)</f>
        <v>0</v>
      </c>
      <c r="Q41" s="19">
        <f>SUM('乡镇2020预算（经济）'!Q36)</f>
        <v>0</v>
      </c>
      <c r="R41" s="57" t="e">
        <f t="shared" si="18"/>
        <v>#DIV/0!</v>
      </c>
      <c r="S41" s="58">
        <f t="shared" si="10"/>
        <v>0</v>
      </c>
      <c r="T41" s="59">
        <f t="shared" si="19"/>
        <v>0</v>
      </c>
      <c r="U41" s="60" t="e">
        <f t="shared" si="20"/>
        <v>#DIV/0!</v>
      </c>
      <c r="V41" s="175">
        <f>SUM('乡镇2020预算（经济）'!V36)</f>
        <v>0</v>
      </c>
      <c r="W41" s="62">
        <f t="shared" si="12"/>
        <v>0</v>
      </c>
      <c r="X41" s="63" t="e">
        <f t="shared" si="21"/>
        <v>#DIV/0!</v>
      </c>
      <c r="Y41" s="64">
        <f t="shared" si="13"/>
        <v>0</v>
      </c>
      <c r="Z41" s="48" t="e">
        <f t="shared" si="22"/>
        <v>#DIV/0!</v>
      </c>
    </row>
    <row r="42" spans="1:26" s="3" customFormat="1" ht="17.25" customHeight="1">
      <c r="A42" s="40"/>
      <c r="B42" s="19"/>
      <c r="C42" s="37"/>
      <c r="D42" s="19"/>
      <c r="E42" s="20" t="e">
        <f t="shared" si="1"/>
        <v>#DIV/0!</v>
      </c>
      <c r="F42" s="20"/>
      <c r="G42" s="22">
        <f t="shared" si="5"/>
        <v>0</v>
      </c>
      <c r="H42" s="20"/>
      <c r="I42" s="56"/>
      <c r="J42" s="47"/>
      <c r="K42" s="48"/>
      <c r="L42" s="47"/>
      <c r="M42" s="48"/>
      <c r="N42" s="36" t="s">
        <v>91</v>
      </c>
      <c r="O42" s="28">
        <f>B45-O8-O36-O40-O41</f>
        <v>67</v>
      </c>
      <c r="P42" s="19">
        <f>SUM(P43:P44)</f>
        <v>67</v>
      </c>
      <c r="Q42" s="19">
        <f>D45-Q8-Q36</f>
        <v>205</v>
      </c>
      <c r="R42" s="57">
        <f t="shared" si="18"/>
        <v>305.97014925373134</v>
      </c>
      <c r="S42" s="58">
        <f t="shared" si="10"/>
        <v>138</v>
      </c>
      <c r="T42" s="59">
        <f t="shared" si="19"/>
        <v>138</v>
      </c>
      <c r="U42" s="60">
        <f t="shared" si="20"/>
        <v>205.97014925373136</v>
      </c>
      <c r="V42" s="175">
        <f>I45-V8-V36</f>
        <v>205</v>
      </c>
      <c r="W42" s="62">
        <f t="shared" si="12"/>
        <v>138</v>
      </c>
      <c r="X42" s="63">
        <f t="shared" si="21"/>
        <v>205.97014925373136</v>
      </c>
      <c r="Y42" s="64">
        <f t="shared" si="13"/>
        <v>0</v>
      </c>
      <c r="Z42" s="48">
        <f t="shared" si="22"/>
        <v>0</v>
      </c>
    </row>
    <row r="43" spans="1:26" s="3" customFormat="1" ht="17.25" customHeight="1">
      <c r="A43" s="40"/>
      <c r="B43" s="19"/>
      <c r="C43" s="37"/>
      <c r="D43" s="19"/>
      <c r="E43" s="20" t="e">
        <f t="shared" si="1"/>
        <v>#DIV/0!</v>
      </c>
      <c r="F43" s="20"/>
      <c r="G43" s="22">
        <f t="shared" si="5"/>
        <v>0</v>
      </c>
      <c r="H43" s="20"/>
      <c r="I43" s="56"/>
      <c r="J43" s="47"/>
      <c r="K43" s="48"/>
      <c r="L43" s="47"/>
      <c r="M43" s="48"/>
      <c r="N43" s="36" t="s">
        <v>92</v>
      </c>
      <c r="O43" s="47">
        <f>SUM('乡镇2020预算（经济）'!O38)</f>
        <v>0</v>
      </c>
      <c r="P43" s="19">
        <f>SUM('乡镇2020预算（经济）'!P38)</f>
        <v>0</v>
      </c>
      <c r="Q43" s="19"/>
      <c r="R43" s="57" t="e">
        <f t="shared" si="18"/>
        <v>#DIV/0!</v>
      </c>
      <c r="S43" s="58">
        <f t="shared" si="10"/>
        <v>0</v>
      </c>
      <c r="T43" s="59">
        <f t="shared" si="19"/>
        <v>0</v>
      </c>
      <c r="U43" s="60" t="e">
        <f t="shared" si="20"/>
        <v>#DIV/0!</v>
      </c>
      <c r="V43" s="175">
        <f>SUM('乡镇2020预算（经济）'!V38)</f>
        <v>0</v>
      </c>
      <c r="W43" s="62">
        <f t="shared" si="12"/>
        <v>0</v>
      </c>
      <c r="X43" s="63" t="e">
        <f t="shared" si="21"/>
        <v>#DIV/0!</v>
      </c>
      <c r="Y43" s="64">
        <f t="shared" si="13"/>
        <v>0</v>
      </c>
      <c r="Z43" s="48" t="e">
        <f t="shared" si="22"/>
        <v>#DIV/0!</v>
      </c>
    </row>
    <row r="44" spans="1:26" s="3" customFormat="1" ht="17.25" customHeight="1">
      <c r="A44" s="41"/>
      <c r="B44" s="19"/>
      <c r="C44" s="37"/>
      <c r="D44" s="19"/>
      <c r="E44" s="20" t="e">
        <f t="shared" si="1"/>
        <v>#DIV/0!</v>
      </c>
      <c r="F44" s="20"/>
      <c r="G44" s="22">
        <f t="shared" si="5"/>
        <v>0</v>
      </c>
      <c r="H44" s="20"/>
      <c r="I44" s="56"/>
      <c r="J44" s="47"/>
      <c r="K44" s="48"/>
      <c r="L44" s="47"/>
      <c r="M44" s="48"/>
      <c r="N44" s="36" t="s">
        <v>93</v>
      </c>
      <c r="O44" s="47">
        <f>SUM('乡镇2020预算（经济）'!O39)</f>
        <v>0</v>
      </c>
      <c r="P44" s="19">
        <f>SUM('乡镇2020预算（经济）'!P39)</f>
        <v>67</v>
      </c>
      <c r="Q44" s="19">
        <f>Q42-Q43</f>
        <v>205</v>
      </c>
      <c r="R44" s="57">
        <f t="shared" si="18"/>
        <v>305.97014925373134</v>
      </c>
      <c r="S44" s="58">
        <f t="shared" si="10"/>
        <v>138</v>
      </c>
      <c r="T44" s="59">
        <f t="shared" si="19"/>
        <v>205</v>
      </c>
      <c r="U44" s="60" t="e">
        <f t="shared" si="20"/>
        <v>#DIV/0!</v>
      </c>
      <c r="V44" s="175">
        <f>SUM('乡镇2020预算（经济）'!V39)</f>
        <v>205</v>
      </c>
      <c r="W44" s="62">
        <f t="shared" si="12"/>
        <v>138</v>
      </c>
      <c r="X44" s="63">
        <f t="shared" si="21"/>
        <v>205.97014925373136</v>
      </c>
      <c r="Y44" s="64">
        <f t="shared" si="13"/>
        <v>0</v>
      </c>
      <c r="Z44" s="48">
        <f t="shared" si="22"/>
        <v>0</v>
      </c>
    </row>
    <row r="45" spans="1:26" s="3" customFormat="1" ht="17.25" customHeight="1">
      <c r="A45" s="42" t="s">
        <v>94</v>
      </c>
      <c r="B45" s="19">
        <f>SUM(B8,B15)</f>
        <v>7671</v>
      </c>
      <c r="C45" s="19">
        <f>SUM(C8,C15)</f>
        <v>5417</v>
      </c>
      <c r="D45" s="19">
        <f>SUM(D8,D15)</f>
        <v>5877</v>
      </c>
      <c r="E45" s="20">
        <f t="shared" si="1"/>
        <v>108.49178512091564</v>
      </c>
      <c r="F45" s="22">
        <f>SUM(F8,F15)</f>
        <v>460</v>
      </c>
      <c r="G45" s="22">
        <f t="shared" si="5"/>
        <v>-1794</v>
      </c>
      <c r="H45" s="20">
        <f t="shared" si="14"/>
        <v>-23.386781384434883</v>
      </c>
      <c r="I45" s="46">
        <f>SUM(I8,I15)</f>
        <v>5848</v>
      </c>
      <c r="J45" s="22">
        <f t="shared" si="6"/>
        <v>431</v>
      </c>
      <c r="K45" s="20">
        <f t="shared" si="7"/>
        <v>7.956433450249216</v>
      </c>
      <c r="L45" s="22">
        <f t="shared" si="8"/>
        <v>-29</v>
      </c>
      <c r="M45" s="20">
        <f t="shared" si="9"/>
        <v>-0.4934490386251489</v>
      </c>
      <c r="N45" s="42" t="s">
        <v>95</v>
      </c>
      <c r="O45" s="22">
        <f>SUM(O8,O35)</f>
        <v>7671</v>
      </c>
      <c r="P45" s="19">
        <f>SUM(P8,P35)</f>
        <v>5417</v>
      </c>
      <c r="Q45" s="19">
        <f>SUM(Q8,Q35)</f>
        <v>5877</v>
      </c>
      <c r="R45" s="57">
        <f t="shared" si="18"/>
        <v>108.49178512091564</v>
      </c>
      <c r="S45" s="58">
        <f t="shared" si="10"/>
        <v>460</v>
      </c>
      <c r="T45" s="59">
        <f t="shared" si="19"/>
        <v>-1794</v>
      </c>
      <c r="U45" s="60">
        <f t="shared" si="20"/>
        <v>-23.386781384434883</v>
      </c>
      <c r="V45" s="175">
        <f>SUM(V8,V35)</f>
        <v>5848</v>
      </c>
      <c r="W45" s="62">
        <f t="shared" si="12"/>
        <v>431</v>
      </c>
      <c r="X45" s="63">
        <f t="shared" si="21"/>
        <v>7.956433450249216</v>
      </c>
      <c r="Y45" s="64">
        <f t="shared" si="13"/>
        <v>-29</v>
      </c>
      <c r="Z45" s="20">
        <f t="shared" si="22"/>
        <v>-0.4934490386251489</v>
      </c>
    </row>
    <row r="46" spans="1:27" s="4" customFormat="1" ht="20.25" customHeight="1">
      <c r="A46"/>
      <c r="B46" s="5"/>
      <c r="C46" s="5"/>
      <c r="D46" s="6"/>
      <c r="E46" s="7"/>
      <c r="F46" s="7"/>
      <c r="G46" s="7"/>
      <c r="H46" s="8"/>
      <c r="I46" s="9"/>
      <c r="J46" s="7"/>
      <c r="K46" s="7"/>
      <c r="L46" s="7"/>
      <c r="M46" s="7"/>
      <c r="N46"/>
      <c r="S46" s="2"/>
      <c r="T46" s="7"/>
      <c r="U46" s="7"/>
      <c r="V46" s="170"/>
      <c r="W46" s="7"/>
      <c r="X46" s="7"/>
      <c r="Y46" s="7"/>
      <c r="Z46" s="7"/>
      <c r="AA46" s="1"/>
    </row>
    <row r="63" spans="11:22" ht="14.25">
      <c r="K63"/>
      <c r="M63" s="5"/>
      <c r="N63" s="6"/>
      <c r="O63" s="2"/>
      <c r="P63" s="2"/>
      <c r="Q63" s="7"/>
      <c r="R63" s="7"/>
      <c r="S63" s="9"/>
      <c r="V63" s="176"/>
    </row>
    <row r="64" spans="1:22" ht="14.25">
      <c r="A64" s="43" t="s">
        <v>96</v>
      </c>
      <c r="B64" s="43" t="s">
        <v>97</v>
      </c>
      <c r="C64" s="6" t="s">
        <v>98</v>
      </c>
      <c r="K64"/>
      <c r="L64" s="7" t="s">
        <v>127</v>
      </c>
      <c r="M64" s="5"/>
      <c r="N64" s="6"/>
      <c r="O64" s="2"/>
      <c r="P64" s="2"/>
      <c r="Q64" s="7"/>
      <c r="R64" s="7"/>
      <c r="S64" s="9"/>
      <c r="V64" s="176"/>
    </row>
    <row r="65" spans="11:22" ht="14.25">
      <c r="K65" t="s">
        <v>128</v>
      </c>
      <c r="M65" s="5"/>
      <c r="N65" s="6"/>
      <c r="O65" s="2"/>
      <c r="P65" s="2"/>
      <c r="Q65" s="7"/>
      <c r="R65" s="7"/>
      <c r="S65" s="9"/>
      <c r="V65" s="176"/>
    </row>
    <row r="66" spans="11:22" ht="14.25">
      <c r="K66"/>
      <c r="M66" s="5"/>
      <c r="N66" s="6"/>
      <c r="O66" s="2"/>
      <c r="P66" s="2"/>
      <c r="Q66" s="7"/>
      <c r="R66" s="7"/>
      <c r="S66" s="9"/>
      <c r="V66" s="176"/>
    </row>
    <row r="67" spans="11:22" ht="14.25">
      <c r="K67"/>
      <c r="M67" s="5"/>
      <c r="N67" s="6"/>
      <c r="O67" s="2"/>
      <c r="P67" s="2"/>
      <c r="Q67" s="7"/>
      <c r="R67" s="7"/>
      <c r="S67" s="9"/>
      <c r="V67" s="176"/>
    </row>
    <row r="68" spans="11:22" ht="14.25">
      <c r="K68"/>
      <c r="M68" s="5"/>
      <c r="N68" s="6"/>
      <c r="O68" s="2"/>
      <c r="P68" s="2"/>
      <c r="Q68" s="7"/>
      <c r="R68" s="7"/>
      <c r="S68" s="9"/>
      <c r="V68" s="176"/>
    </row>
  </sheetData>
  <sheetProtection/>
  <mergeCells count="11">
    <mergeCell ref="A2:Z2"/>
    <mergeCell ref="A5:M5"/>
    <mergeCell ref="N5:Z5"/>
    <mergeCell ref="C6:H6"/>
    <mergeCell ref="I6:M6"/>
    <mergeCell ref="P6:U6"/>
    <mergeCell ref="V6:Z6"/>
    <mergeCell ref="A6:A7"/>
    <mergeCell ref="B6:B7"/>
    <mergeCell ref="N6:N7"/>
    <mergeCell ref="O6:O7"/>
  </mergeCells>
  <printOptions/>
  <pageMargins left="0.35" right="0" top="0.2" bottom="0.2" header="0.51" footer="0.51"/>
  <pageSetup firstPageNumber="12" useFirstPageNumber="1" horizontalDpi="600" verticalDpi="600" orientation="landscape" paperSize="8" scale="7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2021-03-11T06:43:16Z</cp:lastPrinted>
  <dcterms:created xsi:type="dcterms:W3CDTF">2007-12-08T01:34:00Z</dcterms:created>
  <dcterms:modified xsi:type="dcterms:W3CDTF">2021-03-11T06:44:07Z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