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-草" sheetId="1" r:id="rId1"/>
    <sheet name="收支1" sheetId="2" r:id="rId2"/>
    <sheet name="收入2" sheetId="3" r:id="rId3"/>
    <sheet name="任务3" sheetId="4" r:id="rId4"/>
    <sheet name="支出5" sheetId="5" r:id="rId5"/>
    <sheet name="总6" sheetId="6" r:id="rId6"/>
    <sheet name="6-1" sheetId="7" r:id="rId7"/>
    <sheet name="6-2" sheetId="8" r:id="rId8"/>
    <sheet name="6-3" sheetId="9" r:id="rId9"/>
    <sheet name="6-4" sheetId="10" r:id="rId10"/>
    <sheet name="6-5" sheetId="11" r:id="rId11"/>
    <sheet name="采购7" sheetId="12" r:id="rId12"/>
    <sheet name="人员8" sheetId="13" r:id="rId13"/>
  </sheets>
  <definedNames>
    <definedName name="_xlnm.Print_Titles" localSheetId="7">'6-2'!$2:$7</definedName>
    <definedName name="_xlnm.Print_Titles" localSheetId="8">'6-3'!$2:$7</definedName>
    <definedName name="_xlnm.Print_Titles" localSheetId="10">'6-5'!$2:$6</definedName>
    <definedName name="_xlnm.Print_Titles" localSheetId="4">'支出5'!$2:$7</definedName>
  </definedNames>
  <calcPr fullCalcOnLoad="1"/>
</workbook>
</file>

<file path=xl/sharedStrings.xml><?xml version="1.0" encoding="utf-8"?>
<sst xmlns="http://schemas.openxmlformats.org/spreadsheetml/2006/main" count="1189" uniqueCount="390">
  <si>
    <t>本表共计   页</t>
  </si>
  <si>
    <t>2021年万宁市市本级部门预算表</t>
  </si>
  <si>
    <t>单位名称：三更罗镇</t>
  </si>
  <si>
    <t>编成日期(单位印章)：  2021年  6 月   20 日</t>
  </si>
  <si>
    <t>部门负责人签章：</t>
  </si>
  <si>
    <t>财务负责人签章：</t>
  </si>
  <si>
    <t>制表人签章：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</si>
  <si>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</si>
  <si>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</si>
  <si>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</si>
  <si>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</si>
  <si>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</si>
  <si>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</si>
  <si>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2021年预算</t>
  </si>
  <si>
    <t>项             目</t>
  </si>
  <si>
    <t>一、经费拨款</t>
  </si>
  <si>
    <t>一、一般公共服务</t>
  </si>
  <si>
    <t>二、非税收入</t>
  </si>
  <si>
    <t>二、外交</t>
  </si>
  <si>
    <t xml:space="preserve">    政府性基金收入 </t>
  </si>
  <si>
    <t>三、国防</t>
  </si>
  <si>
    <t xml:space="preserve">    专项收入</t>
  </si>
  <si>
    <t>四、公共安全</t>
  </si>
  <si>
    <t xml:space="preserve">    行政事业性收费收入</t>
  </si>
  <si>
    <t>五、教育</t>
  </si>
  <si>
    <t xml:space="preserve">        国库管理的行政事业性收费收入</t>
  </si>
  <si>
    <t>六、科学技术</t>
  </si>
  <si>
    <t xml:space="preserve">        专户管理的行政事业性收费收入</t>
  </si>
  <si>
    <t>七、文化体育与传媒</t>
  </si>
  <si>
    <t xml:space="preserve">    罚没收入</t>
  </si>
  <si>
    <t>八、社会保障和就业</t>
  </si>
  <si>
    <t xml:space="preserve">    国有资本经营收入</t>
  </si>
  <si>
    <t>九、社会保险基金支出</t>
  </si>
  <si>
    <t xml:space="preserve">    国有资源(资产)有偿使用收入</t>
  </si>
  <si>
    <t>十、医疗卫生</t>
  </si>
  <si>
    <t xml:space="preserve">    其他收入</t>
  </si>
  <si>
    <t>十一、节能环保</t>
  </si>
  <si>
    <t>三、贷款转贷回收本金收入</t>
  </si>
  <si>
    <t>十二、城乡社区事务</t>
  </si>
  <si>
    <t>四、债务收入</t>
  </si>
  <si>
    <t>十三、农林水事务</t>
  </si>
  <si>
    <t>五、购房补贴资金</t>
  </si>
  <si>
    <t>十四、交通运输</t>
  </si>
  <si>
    <t>六、单位结余指标</t>
  </si>
  <si>
    <t>十五、资源勘探电力信息等事务</t>
  </si>
  <si>
    <t>七、单位自有资金</t>
  </si>
  <si>
    <t>十六、商业服务业等事务</t>
  </si>
  <si>
    <t>十七、金融监管理等事务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</si>
  <si>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</si>
  <si>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</si>
  <si>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</si>
  <si>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</si>
  <si>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</si>
  <si>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</si>
  <si>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</si>
  <si>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</si>
  <si>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</si>
  <si>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</si>
  <si>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转移性收入</t>
  </si>
  <si>
    <t>结余结转下年支出</t>
  </si>
  <si>
    <t xml:space="preserve">   上年结余收入</t>
  </si>
  <si>
    <t xml:space="preserve">       政府性基金结余</t>
  </si>
  <si>
    <t xml:space="preserve">   政府性基金结余结转</t>
  </si>
  <si>
    <t xml:space="preserve">       预算外结余</t>
  </si>
  <si>
    <t xml:space="preserve">       专项收入结余</t>
  </si>
  <si>
    <t xml:space="preserve">       专项收入结余结转</t>
  </si>
  <si>
    <t xml:space="preserve">       国有资本经营收入结余</t>
  </si>
  <si>
    <t xml:space="preserve">       国有资本经营收入结余结转</t>
  </si>
  <si>
    <t xml:space="preserve">       国有资源(资产)有偿使用收入结余</t>
  </si>
  <si>
    <t xml:space="preserve">       国有资源(资产)有偿使用收入结余结转</t>
  </si>
  <si>
    <t xml:space="preserve">       其他收入结余</t>
  </si>
  <si>
    <t xml:space="preserve">       其他收入结余结转</t>
  </si>
  <si>
    <t xml:space="preserve">       贷款转贷回收本金收入结余</t>
  </si>
  <si>
    <t xml:space="preserve">       贷款转贷回收本金收入结余结转</t>
  </si>
  <si>
    <t xml:space="preserve">       债务收入结余</t>
  </si>
  <si>
    <t xml:space="preserve">       债务收入结余结转</t>
  </si>
  <si>
    <t>收      入      总      计</t>
  </si>
  <si>
    <t>支　　　出　　　总　　　计</t>
  </si>
  <si>
    <t>预算02表</t>
  </si>
  <si>
    <t>收   入   预   算   总  表</t>
  </si>
  <si>
    <t>单位代码</t>
  </si>
  <si>
    <t>单位名称</t>
  </si>
  <si>
    <t>总计</t>
  </si>
  <si>
    <t>上年结
余结转</t>
  </si>
  <si>
    <t>本年收入合计</t>
  </si>
  <si>
    <t>经费拨款</t>
  </si>
  <si>
    <t>非税收入</t>
  </si>
  <si>
    <t>贷款转贷回
收本金收入</t>
  </si>
  <si>
    <t>债务收入</t>
  </si>
  <si>
    <t>单位结余指标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</si>
  <si>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</si>
  <si>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</si>
  <si>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</si>
  <si>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</si>
  <si>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</si>
  <si>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</si>
  <si>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国有资本经营收入</t>
  </si>
  <si>
    <t>国有资源（资产）
有偿使用收入</t>
  </si>
  <si>
    <t>其他收入</t>
  </si>
  <si>
    <t>国库管理</t>
  </si>
  <si>
    <t>专户管理</t>
  </si>
  <si>
    <t>**</t>
  </si>
  <si>
    <t>合计</t>
  </si>
  <si>
    <t>605001</t>
  </si>
  <si>
    <t>北大镇政府</t>
  </si>
  <si>
    <t>605002</t>
  </si>
  <si>
    <t>北大财政所</t>
  </si>
  <si>
    <t>605003</t>
  </si>
  <si>
    <t>社会事务服务中心</t>
  </si>
  <si>
    <t>605004</t>
  </si>
  <si>
    <t>农业服务中心</t>
  </si>
  <si>
    <t>605005</t>
  </si>
  <si>
    <t>北大镇中兴村民委员会</t>
  </si>
  <si>
    <t>605006</t>
  </si>
  <si>
    <t>北大镇文才竹村民委员会</t>
  </si>
  <si>
    <t>605007</t>
  </si>
  <si>
    <t>北大镇下三村民委员会</t>
  </si>
  <si>
    <t>605008</t>
  </si>
  <si>
    <t>北大镇六角岭村民委员会</t>
  </si>
  <si>
    <t>605009</t>
  </si>
  <si>
    <t>北大镇北大村民委员会</t>
  </si>
  <si>
    <t>605010</t>
  </si>
  <si>
    <t>北大镇尖岭村民委员会</t>
  </si>
  <si>
    <t>605011</t>
  </si>
  <si>
    <t>北大镇映田村民委员会</t>
  </si>
  <si>
    <t>605012</t>
  </si>
  <si>
    <t>北大镇民丰村民委员会</t>
  </si>
  <si>
    <t>605013</t>
  </si>
  <si>
    <t>北大镇大发村民委员会</t>
  </si>
  <si>
    <t>605014</t>
  </si>
  <si>
    <t>北大镇坚西村民委员会</t>
  </si>
  <si>
    <t>605015</t>
  </si>
  <si>
    <t>北大镇山牛田村民委员会</t>
  </si>
  <si>
    <t>预算03表</t>
  </si>
  <si>
    <t>征收计划表</t>
  </si>
  <si>
    <t>单位（项目）名称</t>
  </si>
  <si>
    <t>2015年</t>
  </si>
  <si>
    <t>2016年征收计划</t>
  </si>
  <si>
    <t>说明</t>
  </si>
  <si>
    <t>预算数</t>
  </si>
  <si>
    <t>预计完成数</t>
  </si>
  <si>
    <t>部门自报数</t>
  </si>
  <si>
    <t>财政核定数</t>
  </si>
  <si>
    <t>上缴市国库</t>
  </si>
  <si>
    <t>上缴市财政专户</t>
  </si>
  <si>
    <t>预算05表</t>
  </si>
  <si>
    <t>支出功能分类预算表</t>
  </si>
  <si>
    <t>支出功能代码</t>
  </si>
  <si>
    <t>支出功能(单位)名称</t>
  </si>
  <si>
    <t>单位结余
指标</t>
  </si>
  <si>
    <t>单位自
有资金</t>
  </si>
  <si>
    <t>类</t>
  </si>
  <si>
    <t>款</t>
  </si>
  <si>
    <t>项</t>
  </si>
  <si>
    <t>罚没
收入</t>
  </si>
  <si>
    <t>国有资本
经营收入</t>
  </si>
  <si>
    <t>国有资源（资产）有偿使用收入</t>
  </si>
  <si>
    <t>三更罗镇政府</t>
  </si>
  <si>
    <t>201</t>
  </si>
  <si>
    <t>01</t>
  </si>
  <si>
    <t>04</t>
  </si>
  <si>
    <t xml:space="preserve">  人大会议</t>
  </si>
  <si>
    <t>03</t>
  </si>
  <si>
    <t xml:space="preserve">  行政运行（政府办公厅（室）及相关机构事务）</t>
  </si>
  <si>
    <t>99</t>
  </si>
  <si>
    <t xml:space="preserve">  其他政府办公厅（室）及相关机构事务支出</t>
  </si>
  <si>
    <t>06</t>
  </si>
  <si>
    <t xml:space="preserve">  其他财政事务支出</t>
  </si>
  <si>
    <t>204</t>
  </si>
  <si>
    <t>02</t>
  </si>
  <si>
    <t xml:space="preserve">   其他公安支出</t>
  </si>
  <si>
    <t>其他教育支出</t>
  </si>
  <si>
    <t>206</t>
  </si>
  <si>
    <t xml:space="preserve">  其他科学技术支出</t>
  </si>
  <si>
    <t>208</t>
  </si>
  <si>
    <t>05</t>
  </si>
  <si>
    <t xml:space="preserve">  归口管理的行政单位离退休</t>
  </si>
  <si>
    <t>213</t>
  </si>
  <si>
    <t>07</t>
  </si>
  <si>
    <t xml:space="preserve">    对村民委员会和村党支部的补助</t>
  </si>
  <si>
    <t xml:space="preserve">   机关事业单位基本养老保险缴费支出</t>
  </si>
  <si>
    <t>08</t>
  </si>
  <si>
    <t xml:space="preserve">  其他优抚支出</t>
  </si>
  <si>
    <t>210</t>
  </si>
  <si>
    <t xml:space="preserve">  其他公共卫生支出</t>
  </si>
  <si>
    <t xml:space="preserve">  行政单位医疗</t>
  </si>
  <si>
    <t xml:space="preserve">  公务员医疗补助</t>
  </si>
  <si>
    <t xml:space="preserve">  其他计划生育事务支出</t>
  </si>
  <si>
    <t>其他农林水支出</t>
  </si>
  <si>
    <t>212</t>
  </si>
  <si>
    <t xml:space="preserve">  小城镇基础设施建设</t>
  </si>
  <si>
    <t xml:space="preserve">  城乡社区环境卫生</t>
  </si>
  <si>
    <t>42</t>
  </si>
  <si>
    <t xml:space="preserve">  农村道路建设</t>
  </si>
  <si>
    <t>其他扶贫支出</t>
  </si>
  <si>
    <t xml:space="preserve">  其他农业支出</t>
  </si>
  <si>
    <t xml:space="preserve">  其他水利支出</t>
  </si>
  <si>
    <t xml:space="preserve">    其他一般公共服务支出</t>
  </si>
  <si>
    <t>221</t>
  </si>
  <si>
    <t xml:space="preserve">  住房公积金</t>
  </si>
  <si>
    <t>227</t>
  </si>
  <si>
    <t xml:space="preserve">  预备费</t>
  </si>
  <si>
    <t>229</t>
  </si>
  <si>
    <t xml:space="preserve">  年初预留</t>
  </si>
  <si>
    <t>三更罗财政所</t>
  </si>
  <si>
    <t xml:space="preserve">  行政运行（财政事务）</t>
  </si>
  <si>
    <t xml:space="preserve">  三更罗镇内岭村村民委员会
</t>
  </si>
  <si>
    <t xml:space="preserve">  三更罗镇头村村民委员会</t>
  </si>
  <si>
    <t xml:space="preserve"> 三更罗镇二村村民委员会</t>
  </si>
  <si>
    <t xml:space="preserve"> 三更罗镇上溪村村民委员会</t>
  </si>
  <si>
    <t xml:space="preserve">  三更罗镇加润村村民委员会</t>
  </si>
  <si>
    <t xml:space="preserve">  三更罗镇加苗村村民委员会</t>
  </si>
  <si>
    <t xml:space="preserve">  三更罗镇加朝村村民委员会</t>
  </si>
  <si>
    <t xml:space="preserve">  三更罗镇石盘村村民委员会</t>
  </si>
  <si>
    <t xml:space="preserve">  三更罗镇南平村村民委员会</t>
  </si>
  <si>
    <t xml:space="preserve"> 三更罗镇石福村村民委员会</t>
  </si>
  <si>
    <t xml:space="preserve"> 三更罗镇田堆村村民委员会</t>
  </si>
  <si>
    <t>支出预算总表</t>
  </si>
  <si>
    <t>资金来源（单位）名称</t>
  </si>
  <si>
    <t>基本支出</t>
  </si>
  <si>
    <t>项目支出</t>
  </si>
  <si>
    <t>工资福利支出</t>
  </si>
  <si>
    <t>商品和服务支出</t>
  </si>
  <si>
    <t>对个人和家
庭的补助</t>
  </si>
  <si>
    <t>分流人员</t>
  </si>
  <si>
    <t>市本级</t>
  </si>
  <si>
    <t>补助乡镇</t>
  </si>
  <si>
    <t xml:space="preserve">  三更罗镇政府</t>
  </si>
  <si>
    <t xml:space="preserve"> 三更罗财政所</t>
  </si>
  <si>
    <t xml:space="preserve">  社会事务服务中心</t>
  </si>
  <si>
    <t xml:space="preserve">  农业服务中心</t>
  </si>
  <si>
    <t>预算05表之一</t>
  </si>
  <si>
    <t>支出预算表(不含分流人员)</t>
  </si>
  <si>
    <t>单位(科目)名称</t>
  </si>
  <si>
    <t>基本工资</t>
  </si>
  <si>
    <t>津贴补贴</t>
  </si>
  <si>
    <t>绩效工资</t>
  </si>
  <si>
    <t>奖金</t>
  </si>
  <si>
    <t>社会保障缴费</t>
  </si>
  <si>
    <t>其他</t>
  </si>
  <si>
    <t>岗位津贴</t>
  </si>
  <si>
    <t>规范后的
津贴补贴</t>
  </si>
  <si>
    <t>其他津贴
补贴</t>
  </si>
  <si>
    <t>基本养老保险</t>
  </si>
  <si>
    <t>职业
年金</t>
  </si>
  <si>
    <t>医疗保险</t>
  </si>
  <si>
    <t>失业保险</t>
  </si>
  <si>
    <t>工伤保险</t>
  </si>
  <si>
    <t>生育保险</t>
  </si>
  <si>
    <t>公务员医疗补充保险</t>
  </si>
  <si>
    <t xml:space="preserve">    行政运行（政府办公厅（室）及相关机构事务）</t>
  </si>
  <si>
    <t xml:space="preserve">    行政单位医疗</t>
  </si>
  <si>
    <t xml:space="preserve">  三更罗财政所</t>
  </si>
  <si>
    <t xml:space="preserve">    行政运行（财政事务）</t>
  </si>
  <si>
    <t>预算05表之二</t>
  </si>
  <si>
    <t>支出预算表</t>
  </si>
  <si>
    <t>办公费</t>
  </si>
  <si>
    <t>水费</t>
  </si>
  <si>
    <t>电费</t>
  </si>
  <si>
    <t>邮电费</t>
  </si>
  <si>
    <t>交通费</t>
  </si>
  <si>
    <t>差旅费</t>
  </si>
  <si>
    <t>培训费</t>
  </si>
  <si>
    <t>工会经费</t>
  </si>
  <si>
    <t>福利费</t>
  </si>
  <si>
    <t>办公设  备购置</t>
  </si>
  <si>
    <t>综  合       业务费</t>
  </si>
  <si>
    <t>生均公         用经费</t>
  </si>
  <si>
    <t>行政运行（政府办公厅（室）及相关机构事务）</t>
  </si>
  <si>
    <t>对村民委员会和村党支部的补助
(新中居、镇农场）</t>
  </si>
  <si>
    <t>预算05表之三</t>
  </si>
  <si>
    <t>对个人和家庭的补助</t>
  </si>
  <si>
    <t>离休费</t>
  </si>
  <si>
    <t>退休费</t>
  </si>
  <si>
    <t>退休费事企差</t>
  </si>
  <si>
    <t>退职（役）费</t>
  </si>
  <si>
    <t>抚恤金</t>
  </si>
  <si>
    <t>遗嘱生活补助</t>
  </si>
  <si>
    <t>其他生活补助</t>
  </si>
  <si>
    <t>公务员补充医疗</t>
  </si>
  <si>
    <t>体检费</t>
  </si>
  <si>
    <t>助学金</t>
  </si>
  <si>
    <t>奖励金</t>
  </si>
  <si>
    <t>住房公积金</t>
  </si>
  <si>
    <t xml:space="preserve"> 三更罗镇政府</t>
  </si>
  <si>
    <t xml:space="preserve">    归口管理的行政单位离退休</t>
  </si>
  <si>
    <t xml:space="preserve">    其他优抚支出</t>
  </si>
  <si>
    <t xml:space="preserve">    公务员医疗补助</t>
  </si>
  <si>
    <t xml:space="preserve">    城乡社区环境卫生</t>
  </si>
  <si>
    <r>
      <t xml:space="preserve">   </t>
    </r>
    <r>
      <rPr>
        <sz val="11"/>
        <rFont val="宋体"/>
        <family val="0"/>
      </rPr>
      <t xml:space="preserve"> 对村民委员会和村党支部的补助(含居和村邮站）</t>
    </r>
  </si>
  <si>
    <t xml:space="preserve">    其他水利支出</t>
  </si>
  <si>
    <t xml:space="preserve">    住房公积金</t>
  </si>
  <si>
    <t>预算05表之四</t>
  </si>
  <si>
    <t>支出预算表(分流人员)</t>
  </si>
  <si>
    <t>其他工资福利</t>
  </si>
  <si>
    <t>退职费</t>
  </si>
  <si>
    <t>其他津贴补贴</t>
  </si>
  <si>
    <t>养老保险</t>
  </si>
  <si>
    <t>预算05表之五</t>
  </si>
  <si>
    <t>项目支出预算表</t>
  </si>
  <si>
    <t>项目名称</t>
  </si>
  <si>
    <t>项目类别</t>
  </si>
  <si>
    <t>项目类型</t>
  </si>
  <si>
    <t>金额</t>
  </si>
  <si>
    <t>项目备注</t>
  </si>
  <si>
    <t/>
  </si>
  <si>
    <t xml:space="preserve">    其他政府办公厅（室）及相关机构事务支出</t>
  </si>
  <si>
    <t>专项业务经费</t>
  </si>
  <si>
    <t>部门（单位）确定的项目</t>
  </si>
  <si>
    <t>经常性项目</t>
  </si>
  <si>
    <t>民兵训练经费(含税改9.9仟元)</t>
  </si>
  <si>
    <t>农业服务中心经费</t>
  </si>
  <si>
    <t>社会事务中心经费</t>
  </si>
  <si>
    <t>纪委工作经费</t>
  </si>
  <si>
    <t>党建工作经费(含工青妇2万元)</t>
  </si>
  <si>
    <t>关心下一代工作经费</t>
  </si>
  <si>
    <t>镇食堂及伙食管理费</t>
  </si>
  <si>
    <t>应急工作经费</t>
  </si>
  <si>
    <t xml:space="preserve">    人大会议</t>
  </si>
  <si>
    <t>人大列会经费</t>
  </si>
  <si>
    <t xml:space="preserve">    其他公共卫生支出</t>
  </si>
  <si>
    <t>卫生院工作经费(新中医院5万元)</t>
  </si>
  <si>
    <t>(11)、卫健工作经费</t>
  </si>
  <si>
    <t>(3)、镇村居换届工作经费</t>
  </si>
  <si>
    <t xml:space="preserve">    其他科学技术支出</t>
  </si>
  <si>
    <t>(5)、科技工作经费</t>
  </si>
  <si>
    <t>(6)、人居环境综合整治经费(含新中居)</t>
  </si>
  <si>
    <r>
      <rPr>
        <sz val="12"/>
        <rFont val="宋体"/>
        <family val="0"/>
      </rPr>
      <t>(</t>
    </r>
    <r>
      <rPr>
        <sz val="12"/>
        <rFont val="宋体"/>
        <family val="0"/>
      </rPr>
      <t>6)、打击违章建筑经费</t>
    </r>
  </si>
  <si>
    <t>(15)、固定资产投资奖励金(        )</t>
  </si>
  <si>
    <r>
      <rPr>
        <sz val="12"/>
        <rFont val="宋体"/>
        <family val="0"/>
      </rPr>
      <t>(7</t>
    </r>
    <r>
      <rPr>
        <sz val="12"/>
        <rFont val="宋体"/>
        <family val="0"/>
      </rPr>
      <t>)、派出所冶安工作经费(新中派出所15万元)</t>
    </r>
  </si>
  <si>
    <r>
      <rPr>
        <sz val="12"/>
        <rFont val="宋体"/>
        <family val="0"/>
      </rPr>
      <t>(4)</t>
    </r>
    <r>
      <rPr>
        <sz val="12"/>
        <rFont val="宋体"/>
        <family val="0"/>
      </rPr>
      <t>、综治、禁毒工作经费</t>
    </r>
  </si>
  <si>
    <r>
      <rPr>
        <sz val="12"/>
        <rFont val="宋体"/>
        <family val="0"/>
      </rPr>
      <t>(</t>
    </r>
    <r>
      <rPr>
        <sz val="12"/>
        <rFont val="宋体"/>
        <family val="0"/>
      </rPr>
      <t>8</t>
    </r>
    <r>
      <rPr>
        <sz val="12"/>
        <rFont val="宋体"/>
        <family val="0"/>
      </rPr>
      <t>)、森林防火工作经费</t>
    </r>
  </si>
  <si>
    <t>(9)、教育税改经费</t>
  </si>
  <si>
    <r>
      <rPr>
        <sz val="12"/>
        <rFont val="宋体"/>
        <family val="0"/>
      </rPr>
      <t>(1</t>
    </r>
    <r>
      <rPr>
        <sz val="12"/>
        <rFont val="宋体"/>
        <family val="0"/>
      </rPr>
      <t>0)、教育事业建设经费</t>
    </r>
  </si>
  <si>
    <t xml:space="preserve">    其他计划生育事务支出</t>
  </si>
  <si>
    <r>
      <rPr>
        <sz val="12"/>
        <rFont val="宋体"/>
        <family val="0"/>
      </rPr>
      <t>(1</t>
    </r>
    <r>
      <rPr>
        <sz val="12"/>
        <rFont val="宋体"/>
        <family val="0"/>
      </rPr>
      <t>2)、计生专项经费(税改)</t>
    </r>
  </si>
  <si>
    <r>
      <rPr>
        <sz val="12"/>
        <rFont val="宋体"/>
        <family val="0"/>
      </rPr>
      <t>(1</t>
    </r>
    <r>
      <rPr>
        <sz val="12"/>
        <rFont val="宋体"/>
        <family val="0"/>
      </rPr>
      <t>3)、乡村优抚专项</t>
    </r>
  </si>
  <si>
    <r>
      <rPr>
        <sz val="12"/>
        <rFont val="宋体"/>
        <family val="0"/>
      </rPr>
      <t>(1</t>
    </r>
    <r>
      <rPr>
        <sz val="12"/>
        <rFont val="宋体"/>
        <family val="0"/>
      </rPr>
      <t>4)、征地拆迁奖励经费(冬修水利)</t>
    </r>
  </si>
  <si>
    <t xml:space="preserve">    农村道路建设</t>
  </si>
  <si>
    <r>
      <rPr>
        <sz val="12"/>
        <rFont val="宋体"/>
        <family val="0"/>
      </rPr>
      <t>(1</t>
    </r>
    <r>
      <rPr>
        <sz val="12"/>
        <rFont val="宋体"/>
        <family val="0"/>
      </rPr>
      <t>6)、乡村道路建设(含税改64000元)</t>
    </r>
  </si>
  <si>
    <t xml:space="preserve">    年初预留</t>
  </si>
  <si>
    <t>预留资金</t>
  </si>
  <si>
    <t xml:space="preserve">    预备费</t>
  </si>
  <si>
    <t>预备费</t>
  </si>
  <si>
    <t xml:space="preserve">    其他财政事务支出</t>
  </si>
  <si>
    <t>财政所专项业务经费</t>
  </si>
  <si>
    <t>财政所三项制度经费</t>
  </si>
  <si>
    <t>财政所环境卫生经费</t>
  </si>
  <si>
    <t>财政所征收城乡居民医疗保险经费</t>
  </si>
  <si>
    <t>202</t>
  </si>
  <si>
    <t>100</t>
  </si>
  <si>
    <t>国库代办经费</t>
  </si>
  <si>
    <t>预算06表</t>
  </si>
  <si>
    <t>政府采购预算表</t>
  </si>
  <si>
    <t>资金来源</t>
  </si>
  <si>
    <t>位（科目）名?</t>
  </si>
  <si>
    <t>项目内容</t>
  </si>
  <si>
    <t>预算07表</t>
  </si>
  <si>
    <t>基本数字表</t>
  </si>
  <si>
    <t>单位：人、辆</t>
  </si>
  <si>
    <t>编  制  人  数</t>
  </si>
  <si>
    <t>实    有    人    数</t>
  </si>
  <si>
    <t>车辆情况</t>
  </si>
  <si>
    <t>电话情况</t>
  </si>
  <si>
    <t>在校生实有数</t>
  </si>
  <si>
    <t>行政编制</t>
  </si>
  <si>
    <t>事业编制</t>
  </si>
  <si>
    <t>工勤编制</t>
  </si>
  <si>
    <t>在职人员</t>
  </si>
  <si>
    <t>分流
人员</t>
  </si>
  <si>
    <t>离休
人员</t>
  </si>
  <si>
    <t>退休人员</t>
  </si>
  <si>
    <t>遗属人员</t>
  </si>
  <si>
    <t>车辆编制</t>
  </si>
  <si>
    <t>实有车
辆数</t>
  </si>
  <si>
    <t>单位实有
电话数</t>
  </si>
  <si>
    <t>财政核定
电话数</t>
  </si>
  <si>
    <t>行政人员</t>
  </si>
  <si>
    <t>事业人员</t>
  </si>
  <si>
    <t>工勤人员</t>
  </si>
  <si>
    <t>公务员退
休人员</t>
  </si>
  <si>
    <t>行政单位工
勤退休人员</t>
  </si>
  <si>
    <t>事业单位
退休人员</t>
  </si>
  <si>
    <t>公务用
车编制</t>
  </si>
  <si>
    <t>特殊
车编</t>
  </si>
  <si>
    <t>执法用
车编制</t>
  </si>
  <si>
    <t>公务员</t>
  </si>
  <si>
    <t>参公人员</t>
  </si>
  <si>
    <t>三更罗社会事务服务中心</t>
  </si>
  <si>
    <t>三更罗农业服务中心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</si>
</sst>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0"/>
    <numFmt numFmtId="178" formatCode="0.0_ "/>
    <numFmt numFmtId="179" formatCode="0.00_ "/>
    <numFmt numFmtId="180" formatCode="0;_Ѐ"/>
    <numFmt numFmtId="181" formatCode="0.00_);[Red]\(0.00\)"/>
    <numFmt numFmtId="182" formatCode="0;_᐀"/>
    <numFmt numFmtId="183" formatCode="0_);[Red]\(0\)"/>
    <numFmt numFmtId="184" formatCode="0.00;_ "/>
    <numFmt numFmtId="185" formatCode="0.0;_ "/>
    <numFmt numFmtId="186" formatCode="0;_ "/>
    <numFmt numFmtId="187" formatCode="0.0_);[Red]\(0.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28"/>
      <name val="宋体"/>
      <family val="0"/>
    </font>
    <font>
      <sz val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33" borderId="9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4" borderId="9" xfId="0" applyFill="1" applyBorder="1" applyAlignment="1">
      <alignment vertical="center"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9" xfId="63" applyBorder="1" applyAlignment="1">
      <alignment horizontal="left" vertical="center" wrapText="1"/>
      <protection/>
    </xf>
    <xf numFmtId="0" fontId="0" fillId="0" borderId="9" xfId="0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0" fontId="0" fillId="0" borderId="9" xfId="0" applyBorder="1" applyAlignment="1">
      <alignment horizontal="left" vertical="center" indent="1"/>
    </xf>
    <xf numFmtId="0" fontId="0" fillId="34" borderId="9" xfId="63" applyFill="1" applyBorder="1" applyAlignment="1">
      <alignment horizontal="left" vertical="center" wrapText="1"/>
      <protection/>
    </xf>
    <xf numFmtId="0" fontId="0" fillId="0" borderId="9" xfId="63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4" borderId="9" xfId="0" applyNumberFormat="1" applyFill="1" applyBorder="1" applyAlignment="1">
      <alignment vertical="center"/>
    </xf>
    <xf numFmtId="177" fontId="0" fillId="34" borderId="9" xfId="0" applyNumberFormat="1" applyFill="1" applyBorder="1" applyAlignment="1">
      <alignment vertical="center"/>
    </xf>
    <xf numFmtId="177" fontId="0" fillId="34" borderId="9" xfId="63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78" fontId="0" fillId="0" borderId="9" xfId="0" applyNumberFormat="1" applyBorder="1" applyAlignment="1">
      <alignment horizontal="left" vertical="center"/>
    </xf>
    <xf numFmtId="179" fontId="0" fillId="0" borderId="0" xfId="0" applyNumberFormat="1" applyFill="1" applyAlignment="1">
      <alignment/>
    </xf>
    <xf numFmtId="178" fontId="0" fillId="0" borderId="9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9" xfId="0" applyFill="1" applyBorder="1" applyAlignment="1">
      <alignment/>
    </xf>
    <xf numFmtId="17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1" fontId="3" fillId="33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182" fontId="0" fillId="0" borderId="9" xfId="0" applyNumberFormat="1" applyBorder="1" applyAlignment="1">
      <alignment vertical="center"/>
    </xf>
    <xf numFmtId="179" fontId="3" fillId="33" borderId="0" xfId="0" applyNumberFormat="1" applyFont="1" applyFill="1" applyAlignment="1">
      <alignment/>
    </xf>
    <xf numFmtId="180" fontId="0" fillId="33" borderId="9" xfId="0" applyNumberForma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1" fillId="0" borderId="9" xfId="0" applyNumberFormat="1" applyFon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83" fontId="1" fillId="33" borderId="9" xfId="0" applyNumberFormat="1" applyFont="1" applyFill="1" applyBorder="1" applyAlignment="1">
      <alignment horizontal="right"/>
    </xf>
    <xf numFmtId="0" fontId="0" fillId="36" borderId="9" xfId="0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83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36" borderId="9" xfId="0" applyFont="1" applyFill="1" applyBorder="1" applyAlignment="1">
      <alignment horizontal="left" vertical="center"/>
    </xf>
    <xf numFmtId="181" fontId="1" fillId="33" borderId="9" xfId="0" applyNumberFormat="1" applyFont="1" applyFill="1" applyBorder="1" applyAlignment="1">
      <alignment horizontal="right"/>
    </xf>
    <xf numFmtId="179" fontId="3" fillId="33" borderId="9" xfId="0" applyNumberFormat="1" applyFont="1" applyFill="1" applyBorder="1" applyAlignment="1" applyProtection="1">
      <alignment horizontal="center" vertical="center"/>
      <protection/>
    </xf>
    <xf numFmtId="184" fontId="0" fillId="0" borderId="9" xfId="0" applyNumberFormat="1" applyBorder="1" applyAlignment="1">
      <alignment horizontal="left" vertical="center"/>
    </xf>
    <xf numFmtId="185" fontId="0" fillId="37" borderId="9" xfId="0" applyNumberFormat="1" applyFill="1" applyBorder="1" applyAlignment="1">
      <alignment horizontal="left" vertical="center"/>
    </xf>
    <xf numFmtId="186" fontId="0" fillId="0" borderId="9" xfId="0" applyNumberFormat="1" applyBorder="1" applyAlignment="1">
      <alignment horizontal="left" vertical="center"/>
    </xf>
    <xf numFmtId="0" fontId="1" fillId="33" borderId="9" xfId="0" applyFont="1" applyFill="1" applyBorder="1" applyAlignment="1">
      <alignment vertical="center"/>
    </xf>
    <xf numFmtId="186" fontId="0" fillId="37" borderId="9" xfId="0" applyNumberFormat="1" applyFill="1" applyBorder="1" applyAlignment="1">
      <alignment horizontal="left" vertical="center"/>
    </xf>
    <xf numFmtId="185" fontId="0" fillId="0" borderId="9" xfId="0" applyNumberFormat="1" applyBorder="1" applyAlignment="1">
      <alignment horizontal="left" vertical="center"/>
    </xf>
    <xf numFmtId="187" fontId="1" fillId="33" borderId="9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79" fontId="3" fillId="36" borderId="9" xfId="0" applyNumberFormat="1" applyFont="1" applyFill="1" applyBorder="1" applyAlignment="1">
      <alignment vertical="center"/>
    </xf>
    <xf numFmtId="179" fontId="0" fillId="0" borderId="9" xfId="0" applyNumberFormat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178" fontId="0" fillId="33" borderId="9" xfId="0" applyNumberFormat="1" applyFill="1" applyBorder="1" applyAlignment="1">
      <alignment vertical="center"/>
    </xf>
    <xf numFmtId="179" fontId="0" fillId="38" borderId="9" xfId="0" applyNumberFormat="1" applyFill="1" applyBorder="1" applyAlignment="1">
      <alignment vertical="center"/>
    </xf>
    <xf numFmtId="0" fontId="3" fillId="38" borderId="9" xfId="0" applyFont="1" applyFill="1" applyBorder="1" applyAlignment="1">
      <alignment vertical="center"/>
    </xf>
    <xf numFmtId="179" fontId="0" fillId="33" borderId="9" xfId="0" applyNumberForma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176" fontId="0" fillId="0" borderId="9" xfId="0" applyNumberFormat="1" applyFont="1" applyBorder="1" applyAlignment="1">
      <alignment horizontal="left" vertical="center"/>
    </xf>
    <xf numFmtId="179" fontId="0" fillId="0" borderId="9" xfId="0" applyNumberForma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5">
      <selection activeCell="M12" sqref="M12"/>
    </sheetView>
  </sheetViews>
  <sheetFormatPr defaultColWidth="9.00390625" defaultRowHeight="14.25"/>
  <sheetData>
    <row r="1" spans="1:19" ht="35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35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5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 t="s">
        <v>0</v>
      </c>
      <c r="Q3" s="76"/>
      <c r="R3" s="76"/>
      <c r="S3" s="76"/>
    </row>
    <row r="4" spans="1:19" ht="35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0" ht="46.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46.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35.25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19" ht="35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35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20" ht="35.25">
      <c r="A10" s="78" t="s">
        <v>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2" spans="1:19" ht="35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20" ht="25.5">
      <c r="A13" s="79"/>
      <c r="B13" s="79"/>
      <c r="C13" s="79" t="s">
        <v>4</v>
      </c>
      <c r="D13" s="79"/>
      <c r="E13" s="79"/>
      <c r="F13" s="79"/>
      <c r="G13" s="79"/>
      <c r="H13" s="79"/>
      <c r="I13" s="79" t="s">
        <v>5</v>
      </c>
      <c r="J13" s="79"/>
      <c r="K13" s="79"/>
      <c r="L13" s="79"/>
      <c r="M13" s="79"/>
      <c r="N13" s="79"/>
      <c r="O13" s="79" t="s">
        <v>6</v>
      </c>
      <c r="P13" s="79"/>
      <c r="Q13" s="79"/>
      <c r="R13" s="79"/>
      <c r="S13" s="79"/>
      <c r="T13" s="79"/>
    </row>
    <row r="14" spans="1:19" ht="35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35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</sheetData>
  <sheetProtection/>
  <mergeCells count="3">
    <mergeCell ref="A5:T5"/>
    <mergeCell ref="A7:T7"/>
    <mergeCell ref="A10:T10"/>
  </mergeCells>
  <printOptions/>
  <pageMargins left="0.75" right="0.75" top="1" bottom="1" header="0.5" footer="0.5"/>
  <pageSetup horizontalDpi="180" verticalDpi="18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"/>
  <sheetViews>
    <sheetView workbookViewId="0" topLeftCell="A1">
      <selection activeCell="L20" sqref="L20"/>
    </sheetView>
  </sheetViews>
  <sheetFormatPr defaultColWidth="9.00390625" defaultRowHeight="14.25"/>
  <cols>
    <col min="2" max="2" width="5.00390625" style="0" customWidth="1"/>
    <col min="3" max="3" width="4.875" style="0" customWidth="1"/>
    <col min="4" max="4" width="4.50390625" style="0" customWidth="1"/>
    <col min="5" max="5" width="29.25390625" style="0" customWidth="1"/>
    <col min="7" max="7" width="8.875" style="0" customWidth="1"/>
    <col min="8" max="8" width="6.625" style="0" customWidth="1"/>
    <col min="9" max="9" width="6.375" style="0" customWidth="1"/>
    <col min="10" max="10" width="7.50390625" style="0" customWidth="1"/>
    <col min="11" max="11" width="5.625" style="0" customWidth="1"/>
    <col min="12" max="12" width="8.75390625" style="0" customWidth="1"/>
    <col min="14" max="14" width="9.375" style="0" bestFit="1" customWidth="1"/>
    <col min="18" max="18" width="5.375" style="0" customWidth="1"/>
    <col min="19" max="19" width="5.875" style="0" customWidth="1"/>
    <col min="20" max="21" width="6.875" style="0" customWidth="1"/>
  </cols>
  <sheetData>
    <row r="1" spans="20:23" ht="14.25">
      <c r="T1" s="20" t="s">
        <v>292</v>
      </c>
      <c r="U1" s="20"/>
      <c r="V1" s="20"/>
      <c r="W1" s="20"/>
    </row>
    <row r="2" spans="1:22" ht="25.5">
      <c r="A2" s="9" t="s">
        <v>293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1:22" ht="14.25">
      <c r="U3" s="21" t="s">
        <v>9</v>
      </c>
      <c r="V3" s="21"/>
    </row>
    <row r="4" spans="1:22" ht="19.5" customHeight="1">
      <c r="A4" s="3" t="s">
        <v>80</v>
      </c>
      <c r="B4" s="3" t="s">
        <v>147</v>
      </c>
      <c r="C4" s="3"/>
      <c r="D4" s="3"/>
      <c r="E4" s="3" t="s">
        <v>233</v>
      </c>
      <c r="F4" s="3" t="s">
        <v>221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271</v>
      </c>
      <c r="T4" s="3"/>
      <c r="U4" s="3"/>
      <c r="V4" s="3"/>
    </row>
    <row r="5" spans="1:22" ht="19.5" customHeight="1">
      <c r="A5" s="3"/>
      <c r="B5" s="3" t="s">
        <v>151</v>
      </c>
      <c r="C5" s="3" t="s">
        <v>152</v>
      </c>
      <c r="D5" s="3" t="s">
        <v>153</v>
      </c>
      <c r="E5" s="3"/>
      <c r="F5" s="2" t="s">
        <v>102</v>
      </c>
      <c r="G5" s="2" t="s">
        <v>234</v>
      </c>
      <c r="H5" s="2" t="s">
        <v>235</v>
      </c>
      <c r="I5" s="2"/>
      <c r="J5" s="2"/>
      <c r="K5" s="2" t="s">
        <v>236</v>
      </c>
      <c r="L5" s="2" t="s">
        <v>238</v>
      </c>
      <c r="M5" s="2"/>
      <c r="N5" s="2"/>
      <c r="O5" s="2"/>
      <c r="P5" s="2"/>
      <c r="Q5" s="2"/>
      <c r="R5" s="4" t="s">
        <v>294</v>
      </c>
      <c r="S5" s="4" t="s">
        <v>91</v>
      </c>
      <c r="T5" s="4" t="s">
        <v>295</v>
      </c>
      <c r="U5" s="4" t="s">
        <v>283</v>
      </c>
      <c r="V5" s="4" t="s">
        <v>239</v>
      </c>
    </row>
    <row r="6" spans="1:22" ht="19.5" customHeight="1">
      <c r="A6" s="3"/>
      <c r="B6" s="3"/>
      <c r="C6" s="3"/>
      <c r="D6" s="3"/>
      <c r="E6" s="3"/>
      <c r="F6" s="2"/>
      <c r="G6" s="2"/>
      <c r="H6" s="2" t="s">
        <v>91</v>
      </c>
      <c r="I6" s="2" t="s">
        <v>240</v>
      </c>
      <c r="J6" s="2" t="s">
        <v>296</v>
      </c>
      <c r="K6" s="2"/>
      <c r="L6" s="2" t="s">
        <v>91</v>
      </c>
      <c r="M6" s="2" t="s">
        <v>297</v>
      </c>
      <c r="N6" s="2" t="s">
        <v>245</v>
      </c>
      <c r="O6" s="2" t="s">
        <v>246</v>
      </c>
      <c r="P6" s="2" t="s">
        <v>247</v>
      </c>
      <c r="Q6" s="2" t="s">
        <v>248</v>
      </c>
      <c r="R6" s="2"/>
      <c r="S6" s="2"/>
      <c r="T6" s="2"/>
      <c r="U6" s="2"/>
      <c r="V6" s="2"/>
    </row>
    <row r="7" spans="1:2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9.5" customHeight="1">
      <c r="A8" s="3" t="s">
        <v>101</v>
      </c>
      <c r="B8" s="3" t="s">
        <v>101</v>
      </c>
      <c r="C8" s="3" t="s">
        <v>101</v>
      </c>
      <c r="D8" s="3" t="s">
        <v>101</v>
      </c>
      <c r="E8" s="3" t="s">
        <v>101</v>
      </c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</row>
    <row r="9" spans="1:22" ht="19.5" customHeight="1">
      <c r="A9" s="3"/>
      <c r="B9" s="3"/>
      <c r="C9" s="3"/>
      <c r="D9" s="3"/>
      <c r="E9" s="3" t="s">
        <v>102</v>
      </c>
      <c r="F9" s="25">
        <f>SUM(F10)</f>
        <v>15241.872000000001</v>
      </c>
      <c r="G9" s="25">
        <v>0</v>
      </c>
      <c r="H9" s="25">
        <f aca="true" t="shared" si="0" ref="H9:K10">SUM(H10)</f>
        <v>4800</v>
      </c>
      <c r="I9" s="25">
        <f t="shared" si="0"/>
        <v>0</v>
      </c>
      <c r="J9" s="25">
        <f t="shared" si="0"/>
        <v>4800</v>
      </c>
      <c r="K9" s="25">
        <v>0</v>
      </c>
      <c r="L9" s="25">
        <f aca="true" t="shared" si="1" ref="L9:V10">SUM(L10)</f>
        <v>10441.872</v>
      </c>
      <c r="M9" s="25">
        <f>M10</f>
        <v>6629.76</v>
      </c>
      <c r="N9" s="25">
        <f aca="true" t="shared" si="2" ref="N9:V9">N10</f>
        <v>3314.88</v>
      </c>
      <c r="O9" s="25">
        <f t="shared" si="2"/>
        <v>207.18</v>
      </c>
      <c r="P9" s="27">
        <f t="shared" si="2"/>
        <v>82.87200000000001</v>
      </c>
      <c r="Q9" s="25">
        <f t="shared" si="2"/>
        <v>207.18</v>
      </c>
      <c r="R9" s="25">
        <f t="shared" si="2"/>
        <v>0</v>
      </c>
      <c r="S9" s="25">
        <f t="shared" si="2"/>
        <v>0</v>
      </c>
      <c r="T9" s="25">
        <f t="shared" si="2"/>
        <v>0</v>
      </c>
      <c r="U9" s="25">
        <f t="shared" si="2"/>
        <v>0</v>
      </c>
      <c r="V9" s="25">
        <f t="shared" si="2"/>
        <v>0</v>
      </c>
    </row>
    <row r="10" spans="1:22" ht="19.5" customHeight="1">
      <c r="A10" s="3"/>
      <c r="B10" s="3"/>
      <c r="C10" s="3"/>
      <c r="D10" s="3"/>
      <c r="E10" s="3" t="s">
        <v>85</v>
      </c>
      <c r="F10" s="25">
        <f>SUM(F11)</f>
        <v>15241.872000000001</v>
      </c>
      <c r="G10" s="25">
        <v>0</v>
      </c>
      <c r="H10" s="25">
        <f t="shared" si="0"/>
        <v>4800</v>
      </c>
      <c r="I10" s="25">
        <f t="shared" si="0"/>
        <v>0</v>
      </c>
      <c r="J10" s="25">
        <f t="shared" si="0"/>
        <v>4800</v>
      </c>
      <c r="K10" s="25">
        <f t="shared" si="0"/>
        <v>0</v>
      </c>
      <c r="L10" s="25">
        <f t="shared" si="1"/>
        <v>10441.872</v>
      </c>
      <c r="M10" s="25">
        <f t="shared" si="1"/>
        <v>6629.76</v>
      </c>
      <c r="N10" s="25">
        <f t="shared" si="1"/>
        <v>3314.88</v>
      </c>
      <c r="O10" s="25">
        <f t="shared" si="1"/>
        <v>207.18</v>
      </c>
      <c r="P10" s="27">
        <f t="shared" si="1"/>
        <v>82.87200000000001</v>
      </c>
      <c r="Q10" s="25">
        <f t="shared" si="1"/>
        <v>207.18</v>
      </c>
      <c r="R10" s="25">
        <f t="shared" si="1"/>
        <v>0</v>
      </c>
      <c r="S10" s="25">
        <f t="shared" si="1"/>
        <v>0</v>
      </c>
      <c r="T10" s="25">
        <f t="shared" si="1"/>
        <v>0</v>
      </c>
      <c r="U10" s="25">
        <f t="shared" si="1"/>
        <v>0</v>
      </c>
      <c r="V10" s="25">
        <f t="shared" si="1"/>
        <v>0</v>
      </c>
    </row>
    <row r="11" spans="1:22" ht="19.5" customHeight="1">
      <c r="A11" s="3">
        <v>612001</v>
      </c>
      <c r="B11" s="3"/>
      <c r="C11" s="3"/>
      <c r="D11" s="3"/>
      <c r="E11" s="3" t="s">
        <v>284</v>
      </c>
      <c r="F11" s="25">
        <f>F12+F13+F14</f>
        <v>15241.872000000001</v>
      </c>
      <c r="G11" s="25">
        <v>0</v>
      </c>
      <c r="H11" s="25">
        <f>SUM(H12:H14)</f>
        <v>4800</v>
      </c>
      <c r="I11" s="25">
        <f>SUM(I12:I14)</f>
        <v>0</v>
      </c>
      <c r="J11" s="25">
        <f>SUM(J12:J14)</f>
        <v>4800</v>
      </c>
      <c r="K11" s="25">
        <f>SUM(K12:K14)</f>
        <v>0</v>
      </c>
      <c r="L11" s="25">
        <f aca="true" t="shared" si="3" ref="L11:V11">SUM(L12:L14)</f>
        <v>10441.872</v>
      </c>
      <c r="M11" s="25">
        <f t="shared" si="3"/>
        <v>6629.76</v>
      </c>
      <c r="N11" s="25">
        <f t="shared" si="3"/>
        <v>3314.88</v>
      </c>
      <c r="O11" s="25">
        <f t="shared" si="3"/>
        <v>207.18</v>
      </c>
      <c r="P11" s="27">
        <f t="shared" si="3"/>
        <v>82.87200000000001</v>
      </c>
      <c r="Q11" s="25">
        <f t="shared" si="3"/>
        <v>207.18</v>
      </c>
      <c r="R11" s="25">
        <f t="shared" si="3"/>
        <v>0</v>
      </c>
      <c r="S11" s="25">
        <f t="shared" si="3"/>
        <v>0</v>
      </c>
      <c r="T11" s="25">
        <f t="shared" si="3"/>
        <v>0</v>
      </c>
      <c r="U11" s="25">
        <f t="shared" si="3"/>
        <v>0</v>
      </c>
      <c r="V11" s="25">
        <f t="shared" si="3"/>
        <v>0</v>
      </c>
    </row>
    <row r="12" spans="1:22" ht="19.5" customHeight="1">
      <c r="A12" s="3">
        <v>612001</v>
      </c>
      <c r="B12" s="3" t="s">
        <v>158</v>
      </c>
      <c r="C12" s="3" t="s">
        <v>162</v>
      </c>
      <c r="D12" s="3" t="s">
        <v>159</v>
      </c>
      <c r="E12" s="3" t="s">
        <v>250</v>
      </c>
      <c r="F12" s="25">
        <f>J12+O12+P12</f>
        <v>5090.052000000001</v>
      </c>
      <c r="G12" s="25">
        <v>0</v>
      </c>
      <c r="H12" s="25">
        <f>SUM(I12:J12)</f>
        <v>4800</v>
      </c>
      <c r="I12" s="25">
        <v>0</v>
      </c>
      <c r="J12" s="25">
        <v>4800</v>
      </c>
      <c r="K12" s="25">
        <v>0</v>
      </c>
      <c r="L12" s="25">
        <f>SUM(M12:Q12)</f>
        <v>290.052</v>
      </c>
      <c r="M12" s="25">
        <v>0</v>
      </c>
      <c r="N12" s="25">
        <v>0</v>
      </c>
      <c r="O12" s="28">
        <v>207.18</v>
      </c>
      <c r="P12" s="29">
        <v>82.87200000000001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</row>
    <row r="13" spans="1:22" ht="19.5" customHeight="1">
      <c r="A13" s="3">
        <v>612001</v>
      </c>
      <c r="B13" s="3" t="s">
        <v>174</v>
      </c>
      <c r="C13" s="3" t="s">
        <v>175</v>
      </c>
      <c r="D13" s="3" t="s">
        <v>175</v>
      </c>
      <c r="E13" s="26" t="s">
        <v>180</v>
      </c>
      <c r="F13" s="25">
        <f>G13+H13+K13+L13+R13+S13</f>
        <v>6629.76</v>
      </c>
      <c r="G13" s="25">
        <v>0</v>
      </c>
      <c r="H13" s="25">
        <f>SUM(I13:J13)</f>
        <v>0</v>
      </c>
      <c r="I13" s="25">
        <v>0</v>
      </c>
      <c r="J13" s="25">
        <v>0</v>
      </c>
      <c r="K13" s="25">
        <v>0</v>
      </c>
      <c r="L13" s="25">
        <f>SUM(M13:Q13)</f>
        <v>6629.76</v>
      </c>
      <c r="M13" s="30">
        <v>6629.76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</row>
    <row r="14" spans="1:22" ht="19.5" customHeight="1">
      <c r="A14" s="3">
        <v>612001</v>
      </c>
      <c r="B14" s="3" t="s">
        <v>183</v>
      </c>
      <c r="C14" s="3" t="s">
        <v>175</v>
      </c>
      <c r="D14" s="3" t="s">
        <v>159</v>
      </c>
      <c r="E14" s="3" t="s">
        <v>251</v>
      </c>
      <c r="F14" s="25">
        <f>G14+H14+K14+L14+R14+S14</f>
        <v>3522.06</v>
      </c>
      <c r="G14" s="25">
        <v>0</v>
      </c>
      <c r="H14" s="25">
        <f>SUM(I14:J14)</f>
        <v>0</v>
      </c>
      <c r="I14" s="25">
        <v>0</v>
      </c>
      <c r="J14" s="25">
        <v>0</v>
      </c>
      <c r="K14" s="25">
        <v>0</v>
      </c>
      <c r="L14" s="25">
        <f>SUM(M14:Q14)</f>
        <v>3522.06</v>
      </c>
      <c r="M14" s="25">
        <v>0</v>
      </c>
      <c r="N14" s="28">
        <v>3314.88</v>
      </c>
      <c r="O14" s="25">
        <v>0</v>
      </c>
      <c r="P14" s="25">
        <v>0</v>
      </c>
      <c r="Q14" s="31">
        <v>207.18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</row>
  </sheetData>
  <sheetProtection/>
  <mergeCells count="3">
    <mergeCell ref="T1:W1"/>
    <mergeCell ref="A2:V2"/>
    <mergeCell ref="U3:V3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7">
      <selection activeCell="E30" sqref="E30"/>
    </sheetView>
  </sheetViews>
  <sheetFormatPr defaultColWidth="9.00390625" defaultRowHeight="14.25"/>
  <cols>
    <col min="3" max="3" width="5.375" style="0" customWidth="1"/>
    <col min="4" max="4" width="5.25390625" style="0" customWidth="1"/>
    <col min="5" max="5" width="43.75390625" style="0" customWidth="1"/>
    <col min="6" max="6" width="36.125" style="0" customWidth="1"/>
    <col min="7" max="7" width="26.625" style="0" customWidth="1"/>
    <col min="8" max="8" width="17.00390625" style="0" customWidth="1"/>
    <col min="9" max="9" width="26.25390625" style="0" customWidth="1"/>
  </cols>
  <sheetData>
    <row r="1" spans="9:10" ht="14.25">
      <c r="I1" s="20" t="s">
        <v>298</v>
      </c>
      <c r="J1" s="20"/>
    </row>
    <row r="2" spans="1:10" ht="25.5">
      <c r="A2" s="9" t="s">
        <v>299</v>
      </c>
      <c r="B2" s="9"/>
      <c r="C2" s="9"/>
      <c r="D2" s="9"/>
      <c r="E2" s="9"/>
      <c r="F2" s="9"/>
      <c r="G2" s="9"/>
      <c r="H2" s="9"/>
      <c r="I2" s="9"/>
      <c r="J2" s="9"/>
    </row>
    <row r="3" spans="9:10" ht="14.25">
      <c r="I3" s="21" t="s">
        <v>9</v>
      </c>
      <c r="J3" s="21"/>
    </row>
    <row r="4" spans="1:10" ht="19.5" customHeight="1">
      <c r="A4" s="3" t="s">
        <v>80</v>
      </c>
      <c r="B4" s="3" t="s">
        <v>147</v>
      </c>
      <c r="C4" s="3"/>
      <c r="D4" s="3"/>
      <c r="E4" s="3" t="s">
        <v>233</v>
      </c>
      <c r="F4" s="3" t="s">
        <v>300</v>
      </c>
      <c r="G4" s="3" t="s">
        <v>301</v>
      </c>
      <c r="H4" s="3" t="s">
        <v>302</v>
      </c>
      <c r="I4" s="3" t="s">
        <v>303</v>
      </c>
      <c r="J4" s="3" t="s">
        <v>304</v>
      </c>
    </row>
    <row r="5" spans="1:10" ht="19.5" customHeight="1">
      <c r="A5" s="3"/>
      <c r="B5" s="3" t="s">
        <v>151</v>
      </c>
      <c r="C5" s="3" t="s">
        <v>152</v>
      </c>
      <c r="D5" s="3" t="s">
        <v>153</v>
      </c>
      <c r="E5" s="3"/>
      <c r="F5" s="3"/>
      <c r="G5" s="3"/>
      <c r="H5" s="3"/>
      <c r="I5" s="3"/>
      <c r="J5" s="3"/>
    </row>
    <row r="6" spans="1:10" ht="19.5" customHeight="1">
      <c r="A6" s="3" t="s">
        <v>101</v>
      </c>
      <c r="B6" s="3" t="s">
        <v>101</v>
      </c>
      <c r="C6" s="3" t="s">
        <v>101</v>
      </c>
      <c r="D6" s="3" t="s">
        <v>101</v>
      </c>
      <c r="E6" s="3" t="s">
        <v>101</v>
      </c>
      <c r="F6" s="3" t="s">
        <v>101</v>
      </c>
      <c r="G6" s="3" t="s">
        <v>101</v>
      </c>
      <c r="H6" s="3" t="s">
        <v>101</v>
      </c>
      <c r="I6" s="3">
        <v>1</v>
      </c>
      <c r="J6" s="3" t="s">
        <v>101</v>
      </c>
    </row>
    <row r="7" spans="1:10" ht="19.5" customHeight="1">
      <c r="A7" s="3"/>
      <c r="B7" s="3"/>
      <c r="C7" s="3"/>
      <c r="D7" s="3"/>
      <c r="E7" s="3" t="s">
        <v>102</v>
      </c>
      <c r="F7" s="3"/>
      <c r="G7" s="3"/>
      <c r="H7" s="3"/>
      <c r="I7" s="3">
        <f>I8</f>
        <v>8060000</v>
      </c>
      <c r="J7" s="3" t="s">
        <v>305</v>
      </c>
    </row>
    <row r="8" spans="1:10" ht="19.5" customHeight="1">
      <c r="A8" s="3"/>
      <c r="B8" s="3"/>
      <c r="C8" s="3"/>
      <c r="D8" s="3"/>
      <c r="E8" s="3" t="s">
        <v>85</v>
      </c>
      <c r="F8" s="3"/>
      <c r="G8" s="3"/>
      <c r="H8" s="3"/>
      <c r="I8" s="3">
        <f>I9+I38</f>
        <v>8060000</v>
      </c>
      <c r="J8" s="3" t="s">
        <v>305</v>
      </c>
    </row>
    <row r="9" spans="1:10" s="10" customFormat="1" ht="19.5" customHeight="1">
      <c r="A9" s="12">
        <v>612001</v>
      </c>
      <c r="B9" s="12"/>
      <c r="C9" s="12"/>
      <c r="D9" s="12"/>
      <c r="E9" s="12" t="s">
        <v>227</v>
      </c>
      <c r="F9" s="12"/>
      <c r="G9" s="12"/>
      <c r="H9" s="12"/>
      <c r="I9" s="12">
        <f>SUM(I10:I37)</f>
        <v>7784000</v>
      </c>
      <c r="J9" s="12" t="s">
        <v>305</v>
      </c>
    </row>
    <row r="10" spans="1:10" ht="19.5" customHeight="1">
      <c r="A10" s="3">
        <v>612001</v>
      </c>
      <c r="B10" s="3" t="s">
        <v>158</v>
      </c>
      <c r="C10" s="3" t="s">
        <v>162</v>
      </c>
      <c r="D10" s="3" t="s">
        <v>164</v>
      </c>
      <c r="E10" s="3" t="s">
        <v>306</v>
      </c>
      <c r="F10" s="13" t="s">
        <v>307</v>
      </c>
      <c r="G10" s="3" t="s">
        <v>308</v>
      </c>
      <c r="H10" s="3" t="s">
        <v>309</v>
      </c>
      <c r="I10" s="22">
        <v>1307000</v>
      </c>
      <c r="J10" s="3" t="s">
        <v>305</v>
      </c>
    </row>
    <row r="11" spans="1:10" ht="19.5" customHeight="1">
      <c r="A11" s="3">
        <v>612001</v>
      </c>
      <c r="B11" s="3" t="s">
        <v>158</v>
      </c>
      <c r="C11" s="3" t="s">
        <v>162</v>
      </c>
      <c r="D11" s="3" t="s">
        <v>164</v>
      </c>
      <c r="E11" s="3" t="s">
        <v>306</v>
      </c>
      <c r="F11" s="13" t="s">
        <v>310</v>
      </c>
      <c r="G11" s="3" t="s">
        <v>308</v>
      </c>
      <c r="H11" s="3" t="s">
        <v>309</v>
      </c>
      <c r="I11" s="23">
        <v>60000</v>
      </c>
      <c r="J11" s="3" t="s">
        <v>305</v>
      </c>
    </row>
    <row r="12" spans="1:10" ht="19.5" customHeight="1">
      <c r="A12" s="3">
        <v>612001</v>
      </c>
      <c r="B12" s="3" t="s">
        <v>158</v>
      </c>
      <c r="C12" s="3" t="s">
        <v>162</v>
      </c>
      <c r="D12" s="3" t="s">
        <v>164</v>
      </c>
      <c r="E12" s="3" t="s">
        <v>306</v>
      </c>
      <c r="F12" s="14" t="s">
        <v>311</v>
      </c>
      <c r="G12" s="3" t="s">
        <v>308</v>
      </c>
      <c r="H12" s="3" t="s">
        <v>309</v>
      </c>
      <c r="I12" s="23">
        <v>50000</v>
      </c>
      <c r="J12" s="3" t="s">
        <v>305</v>
      </c>
    </row>
    <row r="13" spans="1:10" ht="19.5" customHeight="1">
      <c r="A13" s="3">
        <v>612001</v>
      </c>
      <c r="B13" s="3" t="s">
        <v>158</v>
      </c>
      <c r="C13" s="3" t="s">
        <v>162</v>
      </c>
      <c r="D13" s="3" t="s">
        <v>164</v>
      </c>
      <c r="E13" s="3" t="s">
        <v>306</v>
      </c>
      <c r="F13" s="14" t="s">
        <v>312</v>
      </c>
      <c r="G13" s="3" t="s">
        <v>308</v>
      </c>
      <c r="H13" s="3" t="s">
        <v>309</v>
      </c>
      <c r="I13" s="23">
        <v>50000</v>
      </c>
      <c r="J13" s="3" t="s">
        <v>305</v>
      </c>
    </row>
    <row r="14" spans="1:10" ht="19.5" customHeight="1">
      <c r="A14" s="3">
        <v>612001</v>
      </c>
      <c r="B14" s="3" t="s">
        <v>158</v>
      </c>
      <c r="C14" s="3" t="s">
        <v>162</v>
      </c>
      <c r="D14" s="3" t="s">
        <v>164</v>
      </c>
      <c r="E14" s="3" t="s">
        <v>306</v>
      </c>
      <c r="F14" s="13" t="s">
        <v>313</v>
      </c>
      <c r="G14" s="3" t="s">
        <v>308</v>
      </c>
      <c r="H14" s="3" t="s">
        <v>309</v>
      </c>
      <c r="I14" s="23">
        <v>50000</v>
      </c>
      <c r="J14" s="3" t="s">
        <v>305</v>
      </c>
    </row>
    <row r="15" spans="1:10" ht="19.5" customHeight="1">
      <c r="A15" s="3">
        <v>612001</v>
      </c>
      <c r="B15" s="3" t="s">
        <v>158</v>
      </c>
      <c r="C15" s="3" t="s">
        <v>162</v>
      </c>
      <c r="D15" s="3" t="s">
        <v>164</v>
      </c>
      <c r="E15" s="3" t="s">
        <v>306</v>
      </c>
      <c r="F15" s="14" t="s">
        <v>314</v>
      </c>
      <c r="G15" s="3" t="s">
        <v>308</v>
      </c>
      <c r="H15" s="3" t="s">
        <v>309</v>
      </c>
      <c r="I15" s="23">
        <v>100000</v>
      </c>
      <c r="J15" s="3" t="s">
        <v>305</v>
      </c>
    </row>
    <row r="16" spans="1:10" ht="19.5" customHeight="1">
      <c r="A16" s="3">
        <v>612001</v>
      </c>
      <c r="B16" s="3" t="s">
        <v>158</v>
      </c>
      <c r="C16" s="3" t="s">
        <v>162</v>
      </c>
      <c r="D16" s="3" t="s">
        <v>164</v>
      </c>
      <c r="E16" s="3" t="s">
        <v>306</v>
      </c>
      <c r="F16" s="13" t="s">
        <v>315</v>
      </c>
      <c r="G16" s="3" t="s">
        <v>308</v>
      </c>
      <c r="H16" s="3" t="s">
        <v>309</v>
      </c>
      <c r="I16" s="23">
        <v>20000</v>
      </c>
      <c r="J16" s="3" t="s">
        <v>305</v>
      </c>
    </row>
    <row r="17" spans="1:10" ht="19.5" customHeight="1">
      <c r="A17" s="3">
        <v>612001</v>
      </c>
      <c r="B17" s="3" t="s">
        <v>158</v>
      </c>
      <c r="C17" s="3" t="s">
        <v>162</v>
      </c>
      <c r="D17" s="3" t="s">
        <v>164</v>
      </c>
      <c r="E17" s="3" t="s">
        <v>306</v>
      </c>
      <c r="F17" s="14" t="s">
        <v>316</v>
      </c>
      <c r="G17" s="3" t="s">
        <v>308</v>
      </c>
      <c r="H17" s="3" t="s">
        <v>309</v>
      </c>
      <c r="I17" s="12">
        <v>50000</v>
      </c>
      <c r="J17" s="3" t="s">
        <v>305</v>
      </c>
    </row>
    <row r="18" spans="1:10" ht="19.5" customHeight="1">
      <c r="A18" s="3">
        <v>612001</v>
      </c>
      <c r="B18" s="3" t="s">
        <v>158</v>
      </c>
      <c r="C18" s="3" t="s">
        <v>162</v>
      </c>
      <c r="D18" s="3" t="s">
        <v>164</v>
      </c>
      <c r="E18" s="3" t="s">
        <v>306</v>
      </c>
      <c r="F18" s="14" t="s">
        <v>317</v>
      </c>
      <c r="G18" s="3" t="s">
        <v>308</v>
      </c>
      <c r="H18" s="3" t="s">
        <v>309</v>
      </c>
      <c r="I18" s="12">
        <v>50000</v>
      </c>
      <c r="J18" s="3" t="s">
        <v>305</v>
      </c>
    </row>
    <row r="19" spans="1:10" ht="19.5" customHeight="1">
      <c r="A19" s="3">
        <v>612001</v>
      </c>
      <c r="B19" s="3" t="s">
        <v>158</v>
      </c>
      <c r="C19" s="3" t="s">
        <v>159</v>
      </c>
      <c r="D19" s="3" t="s">
        <v>160</v>
      </c>
      <c r="E19" s="3" t="s">
        <v>318</v>
      </c>
      <c r="F19" s="14" t="s">
        <v>319</v>
      </c>
      <c r="G19" s="3" t="s">
        <v>308</v>
      </c>
      <c r="H19" s="3" t="s">
        <v>309</v>
      </c>
      <c r="I19" s="23">
        <v>30000</v>
      </c>
      <c r="J19" s="3" t="s">
        <v>305</v>
      </c>
    </row>
    <row r="20" spans="1:10" ht="19.5" customHeight="1">
      <c r="A20" s="3">
        <v>612001</v>
      </c>
      <c r="B20" s="3" t="s">
        <v>183</v>
      </c>
      <c r="C20" s="3" t="s">
        <v>160</v>
      </c>
      <c r="D20" s="3" t="s">
        <v>164</v>
      </c>
      <c r="E20" s="3" t="s">
        <v>320</v>
      </c>
      <c r="F20" s="13" t="s">
        <v>321</v>
      </c>
      <c r="G20" s="3" t="s">
        <v>308</v>
      </c>
      <c r="H20" s="3" t="s">
        <v>309</v>
      </c>
      <c r="I20" s="12">
        <v>100000</v>
      </c>
      <c r="J20" s="3" t="s">
        <v>305</v>
      </c>
    </row>
    <row r="21" spans="1:10" ht="19.5" customHeight="1">
      <c r="A21" s="3">
        <v>612001</v>
      </c>
      <c r="B21" s="3" t="s">
        <v>183</v>
      </c>
      <c r="C21" s="3" t="s">
        <v>160</v>
      </c>
      <c r="D21" s="3" t="s">
        <v>164</v>
      </c>
      <c r="E21" s="3" t="s">
        <v>320</v>
      </c>
      <c r="F21" s="14" t="s">
        <v>322</v>
      </c>
      <c r="G21" s="3" t="s">
        <v>308</v>
      </c>
      <c r="H21" s="3" t="s">
        <v>309</v>
      </c>
      <c r="I21" s="12">
        <v>30000</v>
      </c>
      <c r="J21" s="3"/>
    </row>
    <row r="22" spans="1:10" ht="19.5" customHeight="1">
      <c r="A22" s="3">
        <v>612001</v>
      </c>
      <c r="B22" s="3" t="s">
        <v>177</v>
      </c>
      <c r="C22" s="3" t="s">
        <v>178</v>
      </c>
      <c r="D22" s="3" t="s">
        <v>175</v>
      </c>
      <c r="E22" s="3" t="s">
        <v>179</v>
      </c>
      <c r="F22" s="14" t="s">
        <v>323</v>
      </c>
      <c r="G22" s="3" t="s">
        <v>308</v>
      </c>
      <c r="H22" s="3" t="s">
        <v>309</v>
      </c>
      <c r="I22" s="12">
        <v>250000</v>
      </c>
      <c r="J22" s="3" t="s">
        <v>305</v>
      </c>
    </row>
    <row r="23" spans="1:10" ht="19.5" customHeight="1">
      <c r="A23" s="3">
        <v>612001</v>
      </c>
      <c r="B23" s="3" t="s">
        <v>172</v>
      </c>
      <c r="C23" s="3" t="s">
        <v>164</v>
      </c>
      <c r="D23" s="3" t="s">
        <v>164</v>
      </c>
      <c r="E23" s="3" t="s">
        <v>324</v>
      </c>
      <c r="F23" s="14" t="s">
        <v>325</v>
      </c>
      <c r="G23" s="3" t="s">
        <v>308</v>
      </c>
      <c r="H23" s="3" t="s">
        <v>309</v>
      </c>
      <c r="I23" s="12">
        <v>30000</v>
      </c>
      <c r="J23" s="3" t="s">
        <v>305</v>
      </c>
    </row>
    <row r="24" spans="1:10" ht="19.5" customHeight="1">
      <c r="A24" s="3">
        <v>612001</v>
      </c>
      <c r="B24" s="3" t="s">
        <v>189</v>
      </c>
      <c r="C24" s="3" t="s">
        <v>175</v>
      </c>
      <c r="D24" s="3" t="s">
        <v>159</v>
      </c>
      <c r="E24" s="3" t="s">
        <v>288</v>
      </c>
      <c r="F24" s="14" t="s">
        <v>326</v>
      </c>
      <c r="G24" s="3" t="s">
        <v>308</v>
      </c>
      <c r="H24" s="3" t="s">
        <v>309</v>
      </c>
      <c r="I24" s="12">
        <v>2500000</v>
      </c>
      <c r="J24" s="3" t="s">
        <v>305</v>
      </c>
    </row>
    <row r="25" spans="1:10" ht="19.5" customHeight="1">
      <c r="A25" s="3">
        <v>612001</v>
      </c>
      <c r="B25" s="3" t="s">
        <v>189</v>
      </c>
      <c r="C25" s="3" t="s">
        <v>175</v>
      </c>
      <c r="D25" s="3" t="s">
        <v>159</v>
      </c>
      <c r="E25" s="3" t="s">
        <v>288</v>
      </c>
      <c r="F25" s="14" t="s">
        <v>327</v>
      </c>
      <c r="G25" s="3" t="s">
        <v>308</v>
      </c>
      <c r="H25" s="3" t="s">
        <v>309</v>
      </c>
      <c r="I25" s="12">
        <v>1000000</v>
      </c>
      <c r="J25" s="3" t="s">
        <v>305</v>
      </c>
    </row>
    <row r="26" spans="1:10" ht="19.5" customHeight="1">
      <c r="A26" s="3">
        <v>612001</v>
      </c>
      <c r="B26" s="3" t="s">
        <v>189</v>
      </c>
      <c r="C26" s="3" t="s">
        <v>175</v>
      </c>
      <c r="D26" s="3" t="s">
        <v>159</v>
      </c>
      <c r="E26" s="3" t="s">
        <v>288</v>
      </c>
      <c r="F26" s="14" t="s">
        <v>328</v>
      </c>
      <c r="G26" s="3" t="s">
        <v>308</v>
      </c>
      <c r="H26" s="3" t="s">
        <v>309</v>
      </c>
      <c r="I26" s="12">
        <v>30000</v>
      </c>
      <c r="J26" s="3" t="s">
        <v>305</v>
      </c>
    </row>
    <row r="27" spans="1:10" ht="19.5" customHeight="1">
      <c r="A27" s="3">
        <v>612001</v>
      </c>
      <c r="B27" s="3" t="s">
        <v>168</v>
      </c>
      <c r="C27" s="3" t="s">
        <v>169</v>
      </c>
      <c r="D27" s="3" t="s">
        <v>164</v>
      </c>
      <c r="E27" s="3" t="s">
        <v>170</v>
      </c>
      <c r="F27" s="14" t="s">
        <v>329</v>
      </c>
      <c r="G27" s="3" t="s">
        <v>308</v>
      </c>
      <c r="H27" s="3" t="s">
        <v>309</v>
      </c>
      <c r="I27" s="12">
        <v>300000</v>
      </c>
      <c r="J27" s="3" t="s">
        <v>305</v>
      </c>
    </row>
    <row r="28" spans="1:10" ht="19.5" customHeight="1">
      <c r="A28" s="3">
        <v>612001</v>
      </c>
      <c r="B28" s="3" t="s">
        <v>168</v>
      </c>
      <c r="C28" s="3" t="s">
        <v>169</v>
      </c>
      <c r="D28" s="3" t="s">
        <v>164</v>
      </c>
      <c r="E28" s="3" t="s">
        <v>170</v>
      </c>
      <c r="F28" s="14" t="s">
        <v>330</v>
      </c>
      <c r="G28" s="3" t="s">
        <v>308</v>
      </c>
      <c r="H28" s="3" t="s">
        <v>309</v>
      </c>
      <c r="I28" s="12">
        <v>100000</v>
      </c>
      <c r="J28" s="3" t="s">
        <v>305</v>
      </c>
    </row>
    <row r="29" spans="1:10" ht="19.5" customHeight="1">
      <c r="A29" s="3">
        <v>612001</v>
      </c>
      <c r="B29" s="15">
        <v>213</v>
      </c>
      <c r="C29" s="16" t="s">
        <v>164</v>
      </c>
      <c r="D29" s="15">
        <v>99</v>
      </c>
      <c r="E29" s="3" t="s">
        <v>188</v>
      </c>
      <c r="F29" s="14" t="s">
        <v>331</v>
      </c>
      <c r="G29" s="3" t="s">
        <v>308</v>
      </c>
      <c r="H29" s="3" t="s">
        <v>309</v>
      </c>
      <c r="I29" s="12">
        <v>100000</v>
      </c>
      <c r="J29" s="3" t="s">
        <v>305</v>
      </c>
    </row>
    <row r="30" spans="1:10" ht="19.5" customHeight="1">
      <c r="A30" s="3">
        <v>612001</v>
      </c>
      <c r="B30" s="15">
        <v>205</v>
      </c>
      <c r="C30" s="15">
        <v>99</v>
      </c>
      <c r="D30" s="15">
        <v>99</v>
      </c>
      <c r="E30" s="17" t="s">
        <v>171</v>
      </c>
      <c r="F30" s="14" t="s">
        <v>332</v>
      </c>
      <c r="G30" s="3" t="s">
        <v>308</v>
      </c>
      <c r="H30" s="3" t="s">
        <v>309</v>
      </c>
      <c r="I30" s="24">
        <v>59000</v>
      </c>
      <c r="J30" s="3"/>
    </row>
    <row r="31" spans="1:10" ht="19.5" customHeight="1">
      <c r="A31" s="3">
        <v>612001</v>
      </c>
      <c r="B31" s="15">
        <v>205</v>
      </c>
      <c r="C31" s="15">
        <v>99</v>
      </c>
      <c r="D31" s="15">
        <v>99</v>
      </c>
      <c r="E31" s="17" t="s">
        <v>171</v>
      </c>
      <c r="F31" s="14" t="s">
        <v>333</v>
      </c>
      <c r="G31" s="3" t="s">
        <v>308</v>
      </c>
      <c r="H31" s="3" t="s">
        <v>309</v>
      </c>
      <c r="I31" s="24">
        <v>196000</v>
      </c>
      <c r="J31" s="3" t="s">
        <v>305</v>
      </c>
    </row>
    <row r="32" spans="1:10" ht="19.5" customHeight="1">
      <c r="A32" s="3">
        <v>612001</v>
      </c>
      <c r="B32" s="3" t="s">
        <v>183</v>
      </c>
      <c r="C32" s="3" t="s">
        <v>178</v>
      </c>
      <c r="D32" s="3" t="s">
        <v>164</v>
      </c>
      <c r="E32" s="3" t="s">
        <v>334</v>
      </c>
      <c r="F32" s="14" t="s">
        <v>335</v>
      </c>
      <c r="G32" s="3" t="s">
        <v>308</v>
      </c>
      <c r="H32" s="3" t="s">
        <v>309</v>
      </c>
      <c r="I32" s="12">
        <v>70000</v>
      </c>
      <c r="J32" s="3" t="s">
        <v>305</v>
      </c>
    </row>
    <row r="33" spans="1:10" ht="19.5" customHeight="1">
      <c r="A33" s="3">
        <v>612001</v>
      </c>
      <c r="B33" s="3" t="s">
        <v>174</v>
      </c>
      <c r="C33" s="3" t="s">
        <v>181</v>
      </c>
      <c r="D33" s="3" t="s">
        <v>164</v>
      </c>
      <c r="E33" s="3" t="s">
        <v>286</v>
      </c>
      <c r="F33" s="14" t="s">
        <v>336</v>
      </c>
      <c r="G33" s="3" t="s">
        <v>308</v>
      </c>
      <c r="H33" s="3" t="s">
        <v>309</v>
      </c>
      <c r="I33" s="12">
        <v>12000</v>
      </c>
      <c r="J33" s="3" t="s">
        <v>305</v>
      </c>
    </row>
    <row r="34" spans="1:10" ht="19.5" customHeight="1">
      <c r="A34" s="3">
        <v>612001</v>
      </c>
      <c r="B34" s="3" t="s">
        <v>177</v>
      </c>
      <c r="C34" s="3" t="s">
        <v>162</v>
      </c>
      <c r="D34" s="3" t="s">
        <v>164</v>
      </c>
      <c r="E34" s="3" t="s">
        <v>290</v>
      </c>
      <c r="F34" s="14" t="s">
        <v>337</v>
      </c>
      <c r="G34" s="3" t="s">
        <v>308</v>
      </c>
      <c r="H34" s="3" t="s">
        <v>309</v>
      </c>
      <c r="I34" s="12">
        <v>400000</v>
      </c>
      <c r="J34" s="3" t="s">
        <v>305</v>
      </c>
    </row>
    <row r="35" spans="1:10" s="10" customFormat="1" ht="19.5" customHeight="1">
      <c r="A35" s="12">
        <v>612001</v>
      </c>
      <c r="B35" s="12" t="s">
        <v>177</v>
      </c>
      <c r="C35" s="12" t="s">
        <v>159</v>
      </c>
      <c r="D35" s="12" t="s">
        <v>192</v>
      </c>
      <c r="E35" s="12" t="s">
        <v>338</v>
      </c>
      <c r="F35" s="18" t="s">
        <v>339</v>
      </c>
      <c r="G35" s="12" t="s">
        <v>308</v>
      </c>
      <c r="H35" s="12" t="s">
        <v>309</v>
      </c>
      <c r="I35" s="12">
        <v>100000</v>
      </c>
      <c r="J35" s="12" t="s">
        <v>305</v>
      </c>
    </row>
    <row r="36" spans="1:10" ht="19.5" customHeight="1">
      <c r="A36" s="3">
        <v>612001</v>
      </c>
      <c r="B36" s="3" t="s">
        <v>202</v>
      </c>
      <c r="C36" s="3" t="s">
        <v>169</v>
      </c>
      <c r="D36" s="3"/>
      <c r="E36" s="3" t="s">
        <v>340</v>
      </c>
      <c r="F36" s="14" t="s">
        <v>341</v>
      </c>
      <c r="G36" s="3" t="s">
        <v>308</v>
      </c>
      <c r="H36" s="3" t="s">
        <v>309</v>
      </c>
      <c r="I36" s="12">
        <v>300000</v>
      </c>
      <c r="J36" s="3" t="s">
        <v>305</v>
      </c>
    </row>
    <row r="37" spans="1:10" ht="19.5" customHeight="1">
      <c r="A37" s="3">
        <v>612001</v>
      </c>
      <c r="B37" s="3" t="s">
        <v>200</v>
      </c>
      <c r="C37" s="3"/>
      <c r="D37" s="3"/>
      <c r="E37" s="3" t="s">
        <v>342</v>
      </c>
      <c r="F37" s="19" t="s">
        <v>343</v>
      </c>
      <c r="G37" s="3" t="s">
        <v>308</v>
      </c>
      <c r="H37" s="3" t="s">
        <v>309</v>
      </c>
      <c r="I37" s="12">
        <v>440000</v>
      </c>
      <c r="J37" s="3" t="s">
        <v>305</v>
      </c>
    </row>
    <row r="38" spans="1:10" s="10" customFormat="1" ht="19.5" customHeight="1">
      <c r="A38" s="12">
        <v>612002</v>
      </c>
      <c r="B38" s="12"/>
      <c r="C38" s="12"/>
      <c r="D38" s="12"/>
      <c r="E38" s="12" t="s">
        <v>252</v>
      </c>
      <c r="F38" s="12"/>
      <c r="G38" s="12"/>
      <c r="H38" s="12"/>
      <c r="I38" s="12">
        <f>SUM(I39:I45)</f>
        <v>276000</v>
      </c>
      <c r="J38" s="12" t="s">
        <v>305</v>
      </c>
    </row>
    <row r="39" spans="1:13" s="11" customFormat="1" ht="19.5" customHeight="1">
      <c r="A39" s="12">
        <v>612002</v>
      </c>
      <c r="B39" s="12" t="s">
        <v>158</v>
      </c>
      <c r="C39" s="12" t="s">
        <v>166</v>
      </c>
      <c r="D39" s="12" t="s">
        <v>164</v>
      </c>
      <c r="E39" s="12" t="s">
        <v>344</v>
      </c>
      <c r="F39" s="12" t="s">
        <v>345</v>
      </c>
      <c r="G39" s="12" t="s">
        <v>308</v>
      </c>
      <c r="H39" s="12" t="s">
        <v>309</v>
      </c>
      <c r="I39" s="12">
        <v>190000</v>
      </c>
      <c r="J39" s="12"/>
      <c r="K39" s="10"/>
      <c r="L39" s="10"/>
      <c r="M39" s="10"/>
    </row>
    <row r="40" spans="1:13" s="11" customFormat="1" ht="19.5" customHeight="1">
      <c r="A40" s="12">
        <v>612002</v>
      </c>
      <c r="B40" s="12" t="s">
        <v>158</v>
      </c>
      <c r="C40" s="12" t="s">
        <v>166</v>
      </c>
      <c r="D40" s="12" t="s">
        <v>164</v>
      </c>
      <c r="E40" s="12" t="s">
        <v>344</v>
      </c>
      <c r="F40" s="12" t="s">
        <v>346</v>
      </c>
      <c r="G40" s="12" t="s">
        <v>308</v>
      </c>
      <c r="H40" s="12" t="s">
        <v>309</v>
      </c>
      <c r="I40" s="12">
        <v>30000</v>
      </c>
      <c r="J40" s="12"/>
      <c r="K40" s="10"/>
      <c r="L40" s="10"/>
      <c r="M40" s="10"/>
    </row>
    <row r="41" spans="1:13" s="11" customFormat="1" ht="19.5" customHeight="1">
      <c r="A41" s="12">
        <v>612002</v>
      </c>
      <c r="B41" s="12" t="s">
        <v>158</v>
      </c>
      <c r="C41" s="12" t="s">
        <v>166</v>
      </c>
      <c r="D41" s="12" t="s">
        <v>164</v>
      </c>
      <c r="E41" s="12" t="s">
        <v>344</v>
      </c>
      <c r="F41" s="12" t="s">
        <v>347</v>
      </c>
      <c r="G41" s="12" t="s">
        <v>308</v>
      </c>
      <c r="H41" s="12" t="s">
        <v>309</v>
      </c>
      <c r="I41" s="12">
        <v>40000</v>
      </c>
      <c r="J41" s="12"/>
      <c r="K41" s="10"/>
      <c r="L41" s="10"/>
      <c r="M41" s="10"/>
    </row>
    <row r="42" spans="1:13" s="11" customFormat="1" ht="19.5" customHeight="1">
      <c r="A42" s="12">
        <v>612002</v>
      </c>
      <c r="B42" s="12" t="s">
        <v>158</v>
      </c>
      <c r="C42" s="12" t="s">
        <v>166</v>
      </c>
      <c r="D42" s="12" t="s">
        <v>164</v>
      </c>
      <c r="E42" s="12" t="s">
        <v>344</v>
      </c>
      <c r="F42" s="12" t="s">
        <v>348</v>
      </c>
      <c r="G42" s="12" t="s">
        <v>308</v>
      </c>
      <c r="H42" s="12" t="s">
        <v>309</v>
      </c>
      <c r="I42" s="12">
        <v>10000</v>
      </c>
      <c r="J42" s="12"/>
      <c r="K42" s="10"/>
      <c r="L42" s="10"/>
      <c r="M42" s="10"/>
    </row>
    <row r="43" spans="1:13" s="11" customFormat="1" ht="19.5" customHeight="1">
      <c r="A43" s="12">
        <v>612002</v>
      </c>
      <c r="B43" s="12" t="s">
        <v>349</v>
      </c>
      <c r="C43" s="12" t="s">
        <v>178</v>
      </c>
      <c r="D43" s="12" t="s">
        <v>350</v>
      </c>
      <c r="E43" s="12" t="s">
        <v>344</v>
      </c>
      <c r="F43" s="12" t="s">
        <v>351</v>
      </c>
      <c r="G43" s="12" t="s">
        <v>308</v>
      </c>
      <c r="H43" s="12" t="s">
        <v>309</v>
      </c>
      <c r="I43" s="12">
        <v>6000</v>
      </c>
      <c r="J43" s="12"/>
      <c r="K43" s="10"/>
      <c r="L43" s="10"/>
      <c r="M43" s="10"/>
    </row>
    <row r="44" spans="1:10" ht="19.5" customHeight="1">
      <c r="A44" s="3"/>
      <c r="B44" s="3"/>
      <c r="C44" s="3"/>
      <c r="D44" s="3"/>
      <c r="E44" s="3"/>
      <c r="F44" s="3"/>
      <c r="G44" s="3"/>
      <c r="H44" s="3"/>
      <c r="I44" s="3"/>
      <c r="J44" s="3" t="s">
        <v>305</v>
      </c>
    </row>
    <row r="45" spans="1:10" ht="19.5" customHeight="1">
      <c r="A45" s="3"/>
      <c r="B45" s="3"/>
      <c r="C45" s="3"/>
      <c r="D45" s="3"/>
      <c r="E45" s="3"/>
      <c r="F45" s="3"/>
      <c r="G45" s="3"/>
      <c r="H45" s="3"/>
      <c r="I45" s="3"/>
      <c r="J45" s="3" t="s">
        <v>305</v>
      </c>
    </row>
  </sheetData>
  <sheetProtection/>
  <mergeCells count="3">
    <mergeCell ref="I1:J1"/>
    <mergeCell ref="A2:J2"/>
    <mergeCell ref="I3:J3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2" sqref="A2:I2"/>
    </sheetView>
  </sheetViews>
  <sheetFormatPr defaultColWidth="9.00390625" defaultRowHeight="14.25"/>
  <cols>
    <col min="1" max="1" width="17.875" style="0" customWidth="1"/>
    <col min="2" max="2" width="17.625" style="0" customWidth="1"/>
    <col min="3" max="3" width="18.375" style="0" customWidth="1"/>
    <col min="4" max="4" width="16.375" style="0" customWidth="1"/>
    <col min="5" max="5" width="19.75390625" style="0" customWidth="1"/>
    <col min="6" max="6" width="17.50390625" style="0" customWidth="1"/>
    <col min="7" max="7" width="21.625" style="0" customWidth="1"/>
    <col min="8" max="8" width="21.75390625" style="0" customWidth="1"/>
    <col min="9" max="9" width="22.125" style="0" customWidth="1"/>
  </cols>
  <sheetData>
    <row r="1" ht="14.25">
      <c r="I1" t="s">
        <v>352</v>
      </c>
    </row>
    <row r="2" spans="1:9" ht="25.5">
      <c r="A2" s="9" t="s">
        <v>353</v>
      </c>
      <c r="B2" s="9"/>
      <c r="C2" s="9"/>
      <c r="D2" s="9"/>
      <c r="E2" s="9"/>
      <c r="F2" s="9"/>
      <c r="G2" s="9"/>
      <c r="H2" s="9"/>
      <c r="I2" s="9"/>
    </row>
    <row r="3" ht="14.25">
      <c r="I3" t="s">
        <v>9</v>
      </c>
    </row>
    <row r="4" spans="1:9" ht="24.75" customHeight="1">
      <c r="A4" s="3" t="s">
        <v>354</v>
      </c>
      <c r="B4" s="3" t="s">
        <v>80</v>
      </c>
      <c r="C4" s="3" t="s">
        <v>147</v>
      </c>
      <c r="D4" s="3"/>
      <c r="E4" s="3"/>
      <c r="F4" s="3" t="s">
        <v>355</v>
      </c>
      <c r="G4" s="3" t="s">
        <v>300</v>
      </c>
      <c r="H4" s="3" t="s">
        <v>303</v>
      </c>
      <c r="I4" s="3" t="s">
        <v>356</v>
      </c>
    </row>
    <row r="5" spans="1:9" ht="24.75" customHeight="1">
      <c r="A5" s="3"/>
      <c r="B5" s="3"/>
      <c r="C5" s="3" t="s">
        <v>151</v>
      </c>
      <c r="D5" s="3" t="s">
        <v>152</v>
      </c>
      <c r="E5" s="3" t="s">
        <v>153</v>
      </c>
      <c r="F5" s="3"/>
      <c r="G5" s="3"/>
      <c r="H5" s="3"/>
      <c r="I5" s="3"/>
    </row>
    <row r="6" spans="1:9" ht="24.75" customHeight="1">
      <c r="A6" s="3" t="s">
        <v>101</v>
      </c>
      <c r="B6" s="3" t="s">
        <v>101</v>
      </c>
      <c r="C6" s="3" t="s">
        <v>101</v>
      </c>
      <c r="D6" s="3" t="s">
        <v>101</v>
      </c>
      <c r="E6" s="3" t="s">
        <v>101</v>
      </c>
      <c r="F6" s="3" t="s">
        <v>101</v>
      </c>
      <c r="G6" s="3" t="s">
        <v>101</v>
      </c>
      <c r="H6" s="3">
        <v>1</v>
      </c>
      <c r="I6" s="3">
        <v>2</v>
      </c>
    </row>
  </sheetData>
  <sheetProtection/>
  <mergeCells count="1">
    <mergeCell ref="A2:I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A1">
      <selection activeCell="I16" sqref="I16"/>
    </sheetView>
  </sheetViews>
  <sheetFormatPr defaultColWidth="9.00390625" defaultRowHeight="14.25"/>
  <cols>
    <col min="1" max="1" width="6.75390625" style="0" customWidth="1"/>
    <col min="2" max="2" width="19.75390625" style="0" customWidth="1"/>
    <col min="3" max="3" width="4.625" style="0" customWidth="1"/>
    <col min="4" max="4" width="4.875" style="0" customWidth="1"/>
    <col min="5" max="5" width="6.75390625" style="0" customWidth="1"/>
    <col min="6" max="6" width="7.00390625" style="0" customWidth="1"/>
    <col min="7" max="7" width="4.00390625" style="0" customWidth="1"/>
    <col min="8" max="8" width="6.00390625" style="0" customWidth="1"/>
    <col min="9" max="9" width="5.375" style="0" customWidth="1"/>
    <col min="10" max="10" width="5.00390625" style="0" customWidth="1"/>
    <col min="11" max="11" width="7.00390625" style="0" customWidth="1"/>
    <col min="12" max="12" width="6.75390625" style="0" customWidth="1"/>
    <col min="13" max="13" width="4.375" style="0" customWidth="1"/>
    <col min="14" max="14" width="4.75390625" style="0" customWidth="1"/>
    <col min="15" max="15" width="5.50390625" style="0" customWidth="1"/>
    <col min="16" max="16" width="7.625" style="0" customWidth="1"/>
    <col min="18" max="18" width="7.625" style="0" customWidth="1"/>
    <col min="19" max="19" width="7.125" style="0" customWidth="1"/>
    <col min="20" max="20" width="5.00390625" style="0" customWidth="1"/>
    <col min="21" max="21" width="7.125" style="0" customWidth="1"/>
    <col min="22" max="22" width="7.00390625" style="0" customWidth="1"/>
    <col min="23" max="23" width="7.625" style="0" customWidth="1"/>
    <col min="24" max="24" width="5.625" style="0" customWidth="1"/>
    <col min="25" max="26" width="7.375" style="0" customWidth="1"/>
    <col min="27" max="27" width="11.75390625" style="0" customWidth="1"/>
  </cols>
  <sheetData>
    <row r="1" spans="25:28" ht="21" customHeight="1">
      <c r="Y1" s="7" t="s">
        <v>357</v>
      </c>
      <c r="Z1" s="7"/>
      <c r="AA1" s="7"/>
      <c r="AB1" s="7"/>
    </row>
    <row r="2" spans="1:28" ht="32.25" customHeight="1">
      <c r="A2" s="1" t="s">
        <v>358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</row>
    <row r="3" spans="25:28" ht="14.25">
      <c r="Y3" s="7" t="s">
        <v>359</v>
      </c>
      <c r="Z3" s="7"/>
      <c r="AA3" s="7"/>
      <c r="AB3" s="7"/>
    </row>
    <row r="4" spans="25:28" ht="14.25">
      <c r="Y4" s="8"/>
      <c r="Z4" s="8"/>
      <c r="AA4" s="8"/>
      <c r="AB4" s="8"/>
    </row>
    <row r="5" spans="1:28" ht="24.75" customHeight="1">
      <c r="A5" s="2" t="s">
        <v>80</v>
      </c>
      <c r="B5" s="2" t="s">
        <v>81</v>
      </c>
      <c r="C5" s="3" t="s">
        <v>360</v>
      </c>
      <c r="D5" s="3"/>
      <c r="E5" s="3"/>
      <c r="F5" s="3"/>
      <c r="G5" s="3" t="s">
        <v>361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 t="s">
        <v>362</v>
      </c>
      <c r="U5" s="2"/>
      <c r="V5" s="2"/>
      <c r="W5" s="2"/>
      <c r="X5" s="2"/>
      <c r="Y5" s="2" t="s">
        <v>363</v>
      </c>
      <c r="Z5" s="2"/>
      <c r="AA5" s="4" t="s">
        <v>364</v>
      </c>
      <c r="AB5" s="8"/>
    </row>
    <row r="6" spans="1:27" ht="24.75" customHeight="1">
      <c r="A6" s="3"/>
      <c r="B6" s="3"/>
      <c r="C6" s="4" t="s">
        <v>102</v>
      </c>
      <c r="D6" s="4" t="s">
        <v>365</v>
      </c>
      <c r="E6" s="4" t="s">
        <v>366</v>
      </c>
      <c r="F6" s="4" t="s">
        <v>367</v>
      </c>
      <c r="G6" s="4" t="s">
        <v>102</v>
      </c>
      <c r="H6" s="4" t="s">
        <v>368</v>
      </c>
      <c r="I6" s="4"/>
      <c r="J6" s="4"/>
      <c r="K6" s="4"/>
      <c r="L6" s="4"/>
      <c r="M6" s="5" t="s">
        <v>369</v>
      </c>
      <c r="N6" s="5" t="s">
        <v>370</v>
      </c>
      <c r="O6" s="4" t="s">
        <v>371</v>
      </c>
      <c r="P6" s="4"/>
      <c r="Q6" s="4"/>
      <c r="R6" s="4"/>
      <c r="S6" s="4" t="s">
        <v>372</v>
      </c>
      <c r="T6" s="4" t="s">
        <v>373</v>
      </c>
      <c r="U6" s="4"/>
      <c r="V6" s="4"/>
      <c r="W6" s="4"/>
      <c r="X6" s="5" t="s">
        <v>374</v>
      </c>
      <c r="Y6" s="5" t="s">
        <v>375</v>
      </c>
      <c r="Z6" s="5" t="s">
        <v>376</v>
      </c>
      <c r="AA6" s="4"/>
    </row>
    <row r="7" spans="1:27" ht="24.75" customHeight="1">
      <c r="A7" s="3"/>
      <c r="B7" s="3"/>
      <c r="C7" s="4"/>
      <c r="D7" s="4"/>
      <c r="E7" s="4"/>
      <c r="F7" s="4"/>
      <c r="G7" s="4"/>
      <c r="H7" s="4" t="s">
        <v>91</v>
      </c>
      <c r="I7" s="4" t="s">
        <v>377</v>
      </c>
      <c r="J7" s="4"/>
      <c r="K7" s="4" t="s">
        <v>378</v>
      </c>
      <c r="L7" s="4" t="s">
        <v>379</v>
      </c>
      <c r="M7" s="4"/>
      <c r="N7" s="4"/>
      <c r="O7" s="4" t="s">
        <v>91</v>
      </c>
      <c r="P7" s="5" t="s">
        <v>380</v>
      </c>
      <c r="Q7" s="5" t="s">
        <v>381</v>
      </c>
      <c r="R7" s="5" t="s">
        <v>382</v>
      </c>
      <c r="S7" s="4"/>
      <c r="T7" s="4" t="s">
        <v>91</v>
      </c>
      <c r="U7" s="5" t="s">
        <v>383</v>
      </c>
      <c r="V7" s="5" t="s">
        <v>384</v>
      </c>
      <c r="W7" s="5" t="s">
        <v>385</v>
      </c>
      <c r="X7" s="4"/>
      <c r="Y7" s="4"/>
      <c r="Z7" s="4"/>
      <c r="AA7" s="4"/>
    </row>
    <row r="8" spans="1:27" ht="24.75" customHeight="1">
      <c r="A8" s="3"/>
      <c r="B8" s="3"/>
      <c r="C8" s="4"/>
      <c r="D8" s="4"/>
      <c r="E8" s="4"/>
      <c r="F8" s="4"/>
      <c r="G8" s="4"/>
      <c r="H8" s="4"/>
      <c r="I8" s="4" t="s">
        <v>386</v>
      </c>
      <c r="J8" s="4" t="s">
        <v>387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4.75" customHeight="1">
      <c r="A9" s="3" t="s">
        <v>101</v>
      </c>
      <c r="B9" s="3" t="s">
        <v>101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23</v>
      </c>
      <c r="Y9" s="3">
        <v>24</v>
      </c>
      <c r="Z9" s="3">
        <v>26</v>
      </c>
      <c r="AA9" s="3">
        <v>27</v>
      </c>
    </row>
    <row r="10" spans="1:27" ht="24.75" customHeight="1">
      <c r="A10" s="3"/>
      <c r="B10" s="3" t="s">
        <v>102</v>
      </c>
      <c r="C10" s="3">
        <f>SUM(C11:C14)</f>
        <v>60</v>
      </c>
      <c r="D10" s="3">
        <f>SUM(D11:D14)</f>
        <v>25</v>
      </c>
      <c r="E10" s="3">
        <f aca="true" t="shared" si="0" ref="E10:Z10">SUM(E11:E14)</f>
        <v>35</v>
      </c>
      <c r="F10" s="3">
        <f t="shared" si="0"/>
        <v>0</v>
      </c>
      <c r="G10" s="3">
        <f t="shared" si="0"/>
        <v>62</v>
      </c>
      <c r="H10" s="3">
        <f t="shared" si="0"/>
        <v>51</v>
      </c>
      <c r="I10" s="3">
        <f t="shared" si="0"/>
        <v>22</v>
      </c>
      <c r="J10" s="3">
        <f t="shared" si="0"/>
        <v>7</v>
      </c>
      <c r="K10" s="3">
        <f t="shared" si="0"/>
        <v>19</v>
      </c>
      <c r="L10" s="3">
        <f t="shared" si="0"/>
        <v>3</v>
      </c>
      <c r="M10" s="3">
        <f t="shared" si="0"/>
        <v>1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10</v>
      </c>
      <c r="T10" s="3">
        <f t="shared" si="0"/>
        <v>4</v>
      </c>
      <c r="U10" s="3">
        <f t="shared" si="0"/>
        <v>4</v>
      </c>
      <c r="V10" s="3">
        <f t="shared" si="0"/>
        <v>0</v>
      </c>
      <c r="W10" s="3">
        <f t="shared" si="0"/>
        <v>0</v>
      </c>
      <c r="X10" s="3">
        <f t="shared" si="0"/>
        <v>3</v>
      </c>
      <c r="Y10" s="3">
        <f t="shared" si="0"/>
        <v>6</v>
      </c>
      <c r="Z10" s="3">
        <f t="shared" si="0"/>
        <v>6</v>
      </c>
      <c r="AA10" s="3">
        <v>0</v>
      </c>
    </row>
    <row r="11" spans="1:27" ht="24.75" customHeight="1">
      <c r="A11" s="3">
        <v>612001</v>
      </c>
      <c r="B11" s="2" t="s">
        <v>157</v>
      </c>
      <c r="C11" s="3">
        <v>25</v>
      </c>
      <c r="D11" s="3">
        <v>25</v>
      </c>
      <c r="E11" s="3">
        <v>0</v>
      </c>
      <c r="F11" s="3">
        <v>0</v>
      </c>
      <c r="G11" s="3">
        <f>H11+O11+S11+M11+N11</f>
        <v>39</v>
      </c>
      <c r="H11" s="3">
        <f>SUM(I11:L11)</f>
        <v>28</v>
      </c>
      <c r="I11" s="6">
        <v>22</v>
      </c>
      <c r="J11" s="6">
        <v>0</v>
      </c>
      <c r="K11" s="6">
        <v>4</v>
      </c>
      <c r="L11" s="6">
        <v>2</v>
      </c>
      <c r="M11" s="6">
        <v>1</v>
      </c>
      <c r="N11" s="6">
        <v>0</v>
      </c>
      <c r="O11" s="3">
        <f>SUM(P11:R11)</f>
        <v>0</v>
      </c>
      <c r="P11" s="6"/>
      <c r="Q11" s="6">
        <v>0</v>
      </c>
      <c r="R11" s="6">
        <v>0</v>
      </c>
      <c r="S11" s="3">
        <v>10</v>
      </c>
      <c r="T11" s="3">
        <f>SUM(U11:W11)</f>
        <v>4</v>
      </c>
      <c r="U11" s="3">
        <v>4</v>
      </c>
      <c r="V11" s="3">
        <v>0</v>
      </c>
      <c r="W11" s="3">
        <v>0</v>
      </c>
      <c r="X11" s="3">
        <v>3</v>
      </c>
      <c r="Y11" s="3">
        <v>3</v>
      </c>
      <c r="Z11" s="3">
        <v>3</v>
      </c>
      <c r="AA11" s="3">
        <v>0</v>
      </c>
    </row>
    <row r="12" spans="1:27" ht="24.75" customHeight="1">
      <c r="A12" s="3">
        <v>612002</v>
      </c>
      <c r="B12" s="2" t="s">
        <v>204</v>
      </c>
      <c r="C12" s="3">
        <v>10</v>
      </c>
      <c r="D12" s="3">
        <v>0</v>
      </c>
      <c r="E12" s="3">
        <v>10</v>
      </c>
      <c r="F12" s="3">
        <v>0</v>
      </c>
      <c r="G12" s="3">
        <f>H12+O12+S12</f>
        <v>8</v>
      </c>
      <c r="H12" s="3">
        <f>SUM(I12:L12)</f>
        <v>8</v>
      </c>
      <c r="I12" s="6">
        <v>0</v>
      </c>
      <c r="J12" s="6">
        <v>7</v>
      </c>
      <c r="K12" s="6">
        <v>0</v>
      </c>
      <c r="L12" s="6">
        <v>1</v>
      </c>
      <c r="M12" s="6">
        <v>0</v>
      </c>
      <c r="N12" s="6">
        <v>0</v>
      </c>
      <c r="O12" s="3">
        <f>SUM(P12:R12)</f>
        <v>0</v>
      </c>
      <c r="P12" s="6"/>
      <c r="Q12" s="6">
        <v>0</v>
      </c>
      <c r="R12" s="6">
        <v>0</v>
      </c>
      <c r="S12" s="3">
        <v>0</v>
      </c>
      <c r="T12" s="3">
        <f>SUM(U12:W12)</f>
        <v>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1</v>
      </c>
      <c r="AA12" s="3">
        <v>0</v>
      </c>
    </row>
    <row r="13" spans="1:27" ht="24.75" customHeight="1">
      <c r="A13" s="3">
        <v>612003</v>
      </c>
      <c r="B13" s="2" t="s">
        <v>388</v>
      </c>
      <c r="C13" s="3">
        <v>12</v>
      </c>
      <c r="D13" s="3">
        <v>0</v>
      </c>
      <c r="E13" s="3">
        <v>12</v>
      </c>
      <c r="F13" s="3">
        <v>0</v>
      </c>
      <c r="G13" s="3">
        <f>H13+O13+S13</f>
        <v>7</v>
      </c>
      <c r="H13" s="3">
        <f>SUM(I13:L13)</f>
        <v>7</v>
      </c>
      <c r="I13" s="6">
        <v>0</v>
      </c>
      <c r="J13" s="6">
        <v>0</v>
      </c>
      <c r="K13" s="6">
        <v>7</v>
      </c>
      <c r="L13" s="6">
        <v>0</v>
      </c>
      <c r="M13" s="6">
        <v>0</v>
      </c>
      <c r="N13" s="6">
        <v>0</v>
      </c>
      <c r="O13" s="3">
        <f>SUM(P13:R13)</f>
        <v>0</v>
      </c>
      <c r="P13" s="6">
        <v>0</v>
      </c>
      <c r="Q13" s="6">
        <v>0</v>
      </c>
      <c r="R13" s="6">
        <v>0</v>
      </c>
      <c r="S13" s="3">
        <v>0</v>
      </c>
      <c r="T13" s="3">
        <f>SUM(U13:W13)</f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1</v>
      </c>
      <c r="AA13" s="3">
        <v>0</v>
      </c>
    </row>
    <row r="14" spans="1:27" ht="24.75" customHeight="1">
      <c r="A14" s="3">
        <v>612004</v>
      </c>
      <c r="B14" s="2" t="s">
        <v>389</v>
      </c>
      <c r="C14" s="3">
        <v>13</v>
      </c>
      <c r="D14" s="3">
        <v>0</v>
      </c>
      <c r="E14" s="3">
        <v>13</v>
      </c>
      <c r="F14" s="3">
        <v>0</v>
      </c>
      <c r="G14" s="3">
        <f>H14+O14+S14</f>
        <v>8</v>
      </c>
      <c r="H14" s="3">
        <f>SUM(I14:L14)</f>
        <v>8</v>
      </c>
      <c r="I14" s="6">
        <v>0</v>
      </c>
      <c r="J14" s="6">
        <v>0</v>
      </c>
      <c r="K14" s="6">
        <v>8</v>
      </c>
      <c r="L14" s="6">
        <v>0</v>
      </c>
      <c r="M14" s="6">
        <v>0</v>
      </c>
      <c r="N14" s="6">
        <v>0</v>
      </c>
      <c r="O14" s="3">
        <f>SUM(P14:R14)</f>
        <v>0</v>
      </c>
      <c r="P14" s="6">
        <v>0</v>
      </c>
      <c r="Q14" s="6">
        <v>0</v>
      </c>
      <c r="R14" s="6">
        <v>0</v>
      </c>
      <c r="S14" s="3">
        <v>0</v>
      </c>
      <c r="T14" s="3">
        <f>SUM(U14:W14)</f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1</v>
      </c>
      <c r="AA14" s="3">
        <v>0</v>
      </c>
    </row>
  </sheetData>
  <sheetProtection/>
  <mergeCells count="3">
    <mergeCell ref="Y1:AB1"/>
    <mergeCell ref="A2:AA2"/>
    <mergeCell ref="Y3:AB3"/>
  </mergeCells>
  <printOptions/>
  <pageMargins left="0.35433070866141736" right="0.15748031496062992" top="0.9842519685039371" bottom="0.9842519685039371" header="0.5118110236220472" footer="0.5118110236220472"/>
  <pageSetup horizontalDpi="600" verticalDpi="600" orientation="landscape" paperSize="8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">
      <selection activeCell="F13" sqref="F13"/>
    </sheetView>
  </sheetViews>
  <sheetFormatPr defaultColWidth="9.00390625" defaultRowHeight="14.25"/>
  <cols>
    <col min="1" max="1" width="40.75390625" style="0" customWidth="1"/>
    <col min="2" max="2" width="37.125" style="0" customWidth="1"/>
    <col min="3" max="3" width="43.00390625" style="0" customWidth="1"/>
    <col min="4" max="4" width="46.75390625" style="0" customWidth="1"/>
  </cols>
  <sheetData>
    <row r="1" ht="14.25">
      <c r="D1" t="s">
        <v>7</v>
      </c>
    </row>
    <row r="2" spans="1:4" ht="42.75" customHeight="1">
      <c r="A2" s="9" t="s">
        <v>8</v>
      </c>
      <c r="B2" s="9"/>
      <c r="C2" s="9"/>
      <c r="D2" s="9"/>
    </row>
    <row r="3" ht="14.25">
      <c r="D3" t="s">
        <v>9</v>
      </c>
    </row>
    <row r="4" spans="1:4" ht="14.25">
      <c r="A4" s="3" t="s">
        <v>10</v>
      </c>
      <c r="B4" s="3"/>
      <c r="C4" s="3" t="s">
        <v>11</v>
      </c>
      <c r="D4" s="3"/>
    </row>
    <row r="5" spans="1:4" ht="14.25">
      <c r="A5" s="3" t="s">
        <v>12</v>
      </c>
      <c r="B5" s="3" t="s">
        <v>13</v>
      </c>
      <c r="C5" s="3" t="s">
        <v>14</v>
      </c>
      <c r="D5" s="3" t="s">
        <v>13</v>
      </c>
    </row>
    <row r="6" spans="1:4" ht="19.5" customHeight="1">
      <c r="A6" s="3" t="s">
        <v>15</v>
      </c>
      <c r="B6" s="68">
        <f>D33</f>
        <v>22260000.101000004</v>
      </c>
      <c r="C6" s="3" t="s">
        <v>16</v>
      </c>
      <c r="D6" s="32">
        <f>'支出5'!F10+'支出5'!F11+'支出5'!F12+'支出5'!F37+'支出5'!F38+'支出5'!F45+'支出5'!F53</f>
        <v>8020070.052000001</v>
      </c>
    </row>
    <row r="7" spans="1:4" ht="14.25">
      <c r="A7" s="3" t="s">
        <v>17</v>
      </c>
      <c r="B7" s="3">
        <v>0</v>
      </c>
      <c r="C7" s="3" t="s">
        <v>18</v>
      </c>
      <c r="D7" s="3">
        <v>0</v>
      </c>
    </row>
    <row r="8" spans="1:4" ht="14.25">
      <c r="A8" s="3" t="s">
        <v>19</v>
      </c>
      <c r="B8" s="3">
        <v>0</v>
      </c>
      <c r="C8" s="3" t="s">
        <v>20</v>
      </c>
      <c r="D8" s="3">
        <v>0</v>
      </c>
    </row>
    <row r="9" spans="1:4" ht="14.25">
      <c r="A9" s="3" t="s">
        <v>21</v>
      </c>
      <c r="B9" s="3">
        <v>0</v>
      </c>
      <c r="C9" s="3" t="s">
        <v>22</v>
      </c>
      <c r="D9" s="3">
        <f>'支出5'!F14</f>
        <v>400000</v>
      </c>
    </row>
    <row r="10" spans="1:4" ht="14.25">
      <c r="A10" s="3" t="s">
        <v>23</v>
      </c>
      <c r="B10" s="3">
        <v>0</v>
      </c>
      <c r="C10" s="3" t="s">
        <v>24</v>
      </c>
      <c r="D10" s="3">
        <f>'支出5'!F15</f>
        <v>255000</v>
      </c>
    </row>
    <row r="11" spans="1:4" ht="14.25">
      <c r="A11" s="3" t="s">
        <v>25</v>
      </c>
      <c r="B11" s="3">
        <v>0</v>
      </c>
      <c r="C11" s="3" t="s">
        <v>26</v>
      </c>
      <c r="D11" s="3">
        <f>'支出5'!F16</f>
        <v>30000</v>
      </c>
    </row>
    <row r="12" spans="1:4" ht="14.25">
      <c r="A12" s="3" t="s">
        <v>27</v>
      </c>
      <c r="B12" s="3">
        <v>0</v>
      </c>
      <c r="C12" s="3" t="s">
        <v>28</v>
      </c>
      <c r="D12" s="3">
        <v>0</v>
      </c>
    </row>
    <row r="13" spans="1:4" ht="14.25">
      <c r="A13" s="3" t="s">
        <v>29</v>
      </c>
      <c r="B13" s="3">
        <v>0</v>
      </c>
      <c r="C13" s="3" t="s">
        <v>30</v>
      </c>
      <c r="D13" s="3">
        <f>'支出5'!F19+'支出5'!F20+'支出5'!F24+'支出5'!F39+'支出5'!F40+'支出5'!F46+'支出5'!F51</f>
        <v>778704.6400000001</v>
      </c>
    </row>
    <row r="14" spans="1:4" ht="14.25">
      <c r="A14" s="3" t="s">
        <v>31</v>
      </c>
      <c r="B14" s="3">
        <v>0</v>
      </c>
      <c r="C14" s="3" t="s">
        <v>32</v>
      </c>
      <c r="D14" s="3">
        <v>0</v>
      </c>
    </row>
    <row r="15" spans="1:4" ht="14.25">
      <c r="A15" s="3" t="s">
        <v>33</v>
      </c>
      <c r="B15" s="3">
        <v>0</v>
      </c>
      <c r="C15" s="3" t="s">
        <v>34</v>
      </c>
      <c r="D15" s="3">
        <f>'支出5'!F21+'支出5'!F22+'支出5'!F23+'支出5'!F24+'支出5'!F41+'支出5'!F42+'支出5'!F47+'支出5'!F48+'支出5'!F52+'支出5'!F54</f>
        <v>1124010.4090000002</v>
      </c>
    </row>
    <row r="16" spans="1:4" ht="14.25">
      <c r="A16" s="3" t="s">
        <v>35</v>
      </c>
      <c r="B16" s="3">
        <v>0</v>
      </c>
      <c r="C16" s="3" t="s">
        <v>36</v>
      </c>
      <c r="D16" s="3">
        <v>0</v>
      </c>
    </row>
    <row r="17" spans="1:4" ht="14.25">
      <c r="A17" s="3" t="s">
        <v>37</v>
      </c>
      <c r="B17" s="3">
        <v>0</v>
      </c>
      <c r="C17" s="3" t="s">
        <v>38</v>
      </c>
      <c r="D17" s="3">
        <f>'支出5'!F27</f>
        <v>3630800</v>
      </c>
    </row>
    <row r="18" spans="1:4" ht="14.25">
      <c r="A18" s="3" t="s">
        <v>39</v>
      </c>
      <c r="B18" s="3">
        <v>0</v>
      </c>
      <c r="C18" s="3" t="s">
        <v>40</v>
      </c>
      <c r="D18" s="75">
        <f>'支出5'!F18+'支出5'!F25+'支出5'!F28+'支出5'!F31+'支出5'!F56+'支出5'!F58+'支出5'!F60+'支出5'!F62+'支出5'!F64+'支出5'!F66+'支出5'!F68+'支出5'!F70+'支出5'!F72+'支出5'!F74+'支出5'!F76+670000</f>
        <v>7452767</v>
      </c>
    </row>
    <row r="19" spans="1:4" ht="14.25">
      <c r="A19" s="3" t="s">
        <v>41</v>
      </c>
      <c r="B19" s="3">
        <v>0</v>
      </c>
      <c r="C19" s="3" t="s">
        <v>42</v>
      </c>
      <c r="D19" s="3">
        <v>0</v>
      </c>
    </row>
    <row r="20" spans="1:4" ht="14.25">
      <c r="A20" s="3" t="s">
        <v>43</v>
      </c>
      <c r="B20" s="3">
        <v>0</v>
      </c>
      <c r="C20" s="3" t="s">
        <v>44</v>
      </c>
      <c r="D20" s="3"/>
    </row>
    <row r="21" spans="1:4" ht="14.25">
      <c r="A21" s="3" t="s">
        <v>45</v>
      </c>
      <c r="B21" s="3">
        <v>0</v>
      </c>
      <c r="C21" s="3" t="s">
        <v>46</v>
      </c>
      <c r="D21" s="3">
        <v>0</v>
      </c>
    </row>
    <row r="22" spans="1:4" ht="14.25">
      <c r="A22" s="3"/>
      <c r="B22" s="3"/>
      <c r="C22" s="3" t="s">
        <v>47</v>
      </c>
      <c r="D22" s="3">
        <v>0</v>
      </c>
    </row>
    <row r="23" spans="1:4" ht="14.25">
      <c r="A23" s="3"/>
      <c r="B23" s="3"/>
      <c r="C23" s="3" t="s">
        <v>48</v>
      </c>
      <c r="D23" s="3">
        <v>0</v>
      </c>
    </row>
    <row r="24" spans="1:4" ht="14.25">
      <c r="A24" s="3"/>
      <c r="B24" s="3"/>
      <c r="C24" s="3" t="s">
        <v>49</v>
      </c>
      <c r="D24" s="3">
        <v>0</v>
      </c>
    </row>
    <row r="25" spans="1:4" ht="14.25">
      <c r="A25" s="3"/>
      <c r="B25" s="3"/>
      <c r="C25" s="3" t="s">
        <v>50</v>
      </c>
      <c r="D25" s="3">
        <f>'支出5'!F33+'支出5'!F43+'支出5'!F49+'支出5'!F55</f>
        <v>568648</v>
      </c>
    </row>
    <row r="26" spans="1:4" ht="14.25">
      <c r="A26" s="3"/>
      <c r="B26" s="3"/>
      <c r="C26" s="3" t="s">
        <v>51</v>
      </c>
      <c r="D26" s="3">
        <v>0</v>
      </c>
    </row>
    <row r="27" spans="1:4" ht="14.25">
      <c r="A27" s="3"/>
      <c r="B27" s="3"/>
      <c r="C27" s="3" t="s">
        <v>52</v>
      </c>
      <c r="D27" s="3"/>
    </row>
    <row r="28" spans="1:4" ht="14.25">
      <c r="A28" s="3"/>
      <c r="B28" s="3"/>
      <c r="C28" s="3" t="s">
        <v>53</v>
      </c>
      <c r="D28" s="3">
        <v>0</v>
      </c>
    </row>
    <row r="29" spans="1:4" ht="14.25">
      <c r="A29" s="3"/>
      <c r="B29" s="3"/>
      <c r="C29" s="3" t="s">
        <v>54</v>
      </c>
      <c r="D29" s="3"/>
    </row>
    <row r="30" spans="1:4" ht="14.25">
      <c r="A30" s="3"/>
      <c r="B30" s="3"/>
      <c r="C30" s="3" t="s">
        <v>55</v>
      </c>
      <c r="D30" s="3">
        <v>0</v>
      </c>
    </row>
    <row r="31" spans="1:4" ht="14.25">
      <c r="A31" s="3"/>
      <c r="B31" s="3"/>
      <c r="C31" s="3"/>
      <c r="D31" s="3"/>
    </row>
    <row r="32" spans="1:4" ht="14.25">
      <c r="A32" s="3"/>
      <c r="B32" s="3"/>
      <c r="C32" s="3"/>
      <c r="D32" s="3"/>
    </row>
    <row r="33" spans="1:4" ht="14.25">
      <c r="A33" s="3" t="s">
        <v>56</v>
      </c>
      <c r="B33" s="32">
        <f>B6+B7</f>
        <v>22260000.101000004</v>
      </c>
      <c r="C33" s="3" t="s">
        <v>57</v>
      </c>
      <c r="D33" s="68">
        <f>SUM(D6:D32)</f>
        <v>22260000.101000004</v>
      </c>
    </row>
    <row r="34" spans="1:4" ht="14.25">
      <c r="A34" s="3"/>
      <c r="B34" s="3"/>
      <c r="C34" s="3"/>
      <c r="D34" s="3"/>
    </row>
    <row r="35" spans="1:4" ht="14.25">
      <c r="A35" s="3" t="s">
        <v>58</v>
      </c>
      <c r="B35" s="3">
        <v>0</v>
      </c>
      <c r="C35" s="3" t="s">
        <v>59</v>
      </c>
      <c r="D35" s="3">
        <v>0</v>
      </c>
    </row>
    <row r="36" spans="1:4" ht="14.25">
      <c r="A36" s="3" t="s">
        <v>60</v>
      </c>
      <c r="B36" s="3">
        <v>0</v>
      </c>
      <c r="C36" s="3"/>
      <c r="D36" s="3"/>
    </row>
    <row r="37" spans="1:4" ht="14.25">
      <c r="A37" s="3" t="s">
        <v>61</v>
      </c>
      <c r="B37" s="3">
        <v>0</v>
      </c>
      <c r="C37" s="3" t="s">
        <v>62</v>
      </c>
      <c r="D37" s="3">
        <v>0</v>
      </c>
    </row>
    <row r="38" spans="1:4" ht="14.25">
      <c r="A38" s="3" t="s">
        <v>63</v>
      </c>
      <c r="B38" s="3">
        <v>0</v>
      </c>
      <c r="C38" s="3"/>
      <c r="D38" s="3"/>
    </row>
    <row r="39" spans="1:4" ht="14.25">
      <c r="A39" s="3" t="s">
        <v>64</v>
      </c>
      <c r="B39" s="3">
        <v>0</v>
      </c>
      <c r="C39" s="3" t="s">
        <v>65</v>
      </c>
      <c r="D39" s="3">
        <v>0</v>
      </c>
    </row>
    <row r="40" spans="1:4" ht="14.25">
      <c r="A40" s="3" t="s">
        <v>66</v>
      </c>
      <c r="B40" s="3">
        <v>0</v>
      </c>
      <c r="C40" s="3" t="s">
        <v>67</v>
      </c>
      <c r="D40" s="3">
        <v>0</v>
      </c>
    </row>
    <row r="41" spans="1:4" ht="14.25">
      <c r="A41" s="3" t="s">
        <v>68</v>
      </c>
      <c r="B41" s="3">
        <v>0</v>
      </c>
      <c r="C41" s="3" t="s">
        <v>69</v>
      </c>
      <c r="D41" s="3">
        <v>0</v>
      </c>
    </row>
    <row r="42" spans="1:4" ht="14.25">
      <c r="A42" s="3" t="s">
        <v>70</v>
      </c>
      <c r="B42" s="3">
        <v>0</v>
      </c>
      <c r="C42" s="3" t="s">
        <v>71</v>
      </c>
      <c r="D42" s="3">
        <v>0</v>
      </c>
    </row>
    <row r="43" spans="1:4" ht="14.25">
      <c r="A43" s="3" t="s">
        <v>72</v>
      </c>
      <c r="B43" s="3">
        <v>0</v>
      </c>
      <c r="C43" s="3" t="s">
        <v>73</v>
      </c>
      <c r="D43" s="3">
        <v>0</v>
      </c>
    </row>
    <row r="44" spans="1:4" ht="14.25">
      <c r="A44" s="3" t="s">
        <v>74</v>
      </c>
      <c r="B44" s="3">
        <v>0</v>
      </c>
      <c r="C44" s="3" t="s">
        <v>75</v>
      </c>
      <c r="D44" s="3">
        <v>0</v>
      </c>
    </row>
    <row r="45" spans="1:4" ht="14.25">
      <c r="A45" s="3"/>
      <c r="B45" s="3"/>
      <c r="C45" s="3"/>
      <c r="D45" s="3"/>
    </row>
    <row r="46" spans="1:4" ht="14.25">
      <c r="A46" s="3"/>
      <c r="B46" s="3"/>
      <c r="C46" s="3"/>
      <c r="D46" s="3"/>
    </row>
    <row r="47" spans="1:4" ht="14.25">
      <c r="A47" s="3" t="s">
        <v>76</v>
      </c>
      <c r="B47" s="32">
        <f>B33</f>
        <v>22260000.101000004</v>
      </c>
      <c r="C47" s="3" t="s">
        <v>77</v>
      </c>
      <c r="D47" s="32">
        <f>D33+D35+D37</f>
        <v>22260000.101000004</v>
      </c>
    </row>
    <row r="48" spans="1:4" ht="14.25">
      <c r="A48" s="3"/>
      <c r="B48" s="3"/>
      <c r="C48" s="3"/>
      <c r="D48" s="3"/>
    </row>
  </sheetData>
  <sheetProtection/>
  <mergeCells count="1">
    <mergeCell ref="A2:D2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E12" sqref="E12"/>
    </sheetView>
  </sheetViews>
  <sheetFormatPr defaultColWidth="9.00390625" defaultRowHeight="14.25"/>
  <cols>
    <col min="2" max="2" width="22.375" style="0" customWidth="1"/>
    <col min="3" max="3" width="10.875" style="0" customWidth="1"/>
    <col min="4" max="4" width="8.375" style="0" customWidth="1"/>
    <col min="5" max="5" width="11.75390625" style="0" customWidth="1"/>
    <col min="6" max="6" width="12.125" style="0" customWidth="1"/>
    <col min="8" max="8" width="8.50390625" style="0" customWidth="1"/>
    <col min="9" max="9" width="6.875" style="0" customWidth="1"/>
    <col min="12" max="12" width="7.875" style="0" customWidth="1"/>
    <col min="15" max="15" width="7.25390625" style="0" customWidth="1"/>
    <col min="16" max="16" width="9.375" style="0" customWidth="1"/>
    <col min="17" max="17" width="6.75390625" style="0" customWidth="1"/>
    <col min="19" max="19" width="9.125" style="0" customWidth="1"/>
  </cols>
  <sheetData>
    <row r="1" spans="18:19" ht="14.25">
      <c r="R1" s="20" t="s">
        <v>78</v>
      </c>
      <c r="S1" s="20"/>
    </row>
    <row r="2" spans="1:19" ht="30.75" customHeight="1">
      <c r="A2" s="9" t="s">
        <v>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8:19" ht="14.25">
      <c r="R3" s="21" t="s">
        <v>9</v>
      </c>
      <c r="S3" s="21"/>
    </row>
    <row r="4" spans="1:19" ht="33" customHeight="1">
      <c r="A4" s="3" t="s">
        <v>80</v>
      </c>
      <c r="B4" s="3" t="s">
        <v>81</v>
      </c>
      <c r="C4" s="3" t="s">
        <v>82</v>
      </c>
      <c r="D4" s="73" t="s">
        <v>83</v>
      </c>
      <c r="E4" s="2" t="s">
        <v>84</v>
      </c>
      <c r="F4" s="3" t="s">
        <v>85</v>
      </c>
      <c r="G4" s="3" t="s">
        <v>86</v>
      </c>
      <c r="H4" s="3"/>
      <c r="I4" s="3"/>
      <c r="J4" s="3"/>
      <c r="K4" s="3"/>
      <c r="L4" s="3"/>
      <c r="M4" s="3"/>
      <c r="N4" s="3"/>
      <c r="O4" s="3"/>
      <c r="P4" s="5" t="s">
        <v>87</v>
      </c>
      <c r="Q4" s="4" t="s">
        <v>88</v>
      </c>
      <c r="R4" s="4" t="s">
        <v>89</v>
      </c>
      <c r="S4" s="4" t="s">
        <v>90</v>
      </c>
    </row>
    <row r="5" spans="1:19" ht="19.5" customHeight="1">
      <c r="A5" s="3"/>
      <c r="B5" s="3"/>
      <c r="C5" s="3"/>
      <c r="D5" s="3"/>
      <c r="E5" s="3"/>
      <c r="F5" s="3"/>
      <c r="G5" s="3" t="s">
        <v>91</v>
      </c>
      <c r="H5" s="4" t="s">
        <v>92</v>
      </c>
      <c r="I5" s="4" t="s">
        <v>93</v>
      </c>
      <c r="J5" s="4" t="s">
        <v>94</v>
      </c>
      <c r="K5" s="4"/>
      <c r="L5" s="4" t="s">
        <v>95</v>
      </c>
      <c r="M5" s="4" t="s">
        <v>96</v>
      </c>
      <c r="N5" s="5" t="s">
        <v>97</v>
      </c>
      <c r="O5" s="4" t="s">
        <v>98</v>
      </c>
      <c r="P5" s="3"/>
      <c r="Q5" s="3"/>
      <c r="R5" s="3"/>
      <c r="S5" s="3"/>
    </row>
    <row r="6" spans="1:19" ht="19.5" customHeight="1">
      <c r="A6" s="3"/>
      <c r="B6" s="3"/>
      <c r="C6" s="3"/>
      <c r="D6" s="3"/>
      <c r="E6" s="3"/>
      <c r="F6" s="3"/>
      <c r="G6" s="3"/>
      <c r="H6" s="4"/>
      <c r="I6" s="4"/>
      <c r="J6" s="4" t="s">
        <v>99</v>
      </c>
      <c r="K6" s="4" t="s">
        <v>100</v>
      </c>
      <c r="L6" s="4"/>
      <c r="M6" s="4"/>
      <c r="N6" s="4"/>
      <c r="O6" s="4"/>
      <c r="P6" s="3"/>
      <c r="Q6" s="3"/>
      <c r="R6" s="3"/>
      <c r="S6" s="3"/>
    </row>
    <row r="7" spans="1:19" ht="19.5" customHeight="1">
      <c r="A7" s="3" t="s">
        <v>101</v>
      </c>
      <c r="B7" s="3" t="s">
        <v>101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</row>
    <row r="8" spans="1:19" ht="19.5" customHeight="1">
      <c r="A8" s="3"/>
      <c r="B8" s="3" t="s">
        <v>102</v>
      </c>
      <c r="C8" s="43">
        <f>SUM(C9:C23)</f>
        <v>22260000.101</v>
      </c>
      <c r="D8" s="3">
        <v>0</v>
      </c>
      <c r="E8" s="43">
        <f>SUM(E9:E23)</f>
        <v>22260000.101</v>
      </c>
      <c r="F8" s="74">
        <f>SUM(F9:F23)</f>
        <v>22260000.101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9.5" customHeight="1">
      <c r="A9" s="3" t="s">
        <v>103</v>
      </c>
      <c r="B9" s="3" t="s">
        <v>104</v>
      </c>
      <c r="C9" s="25">
        <f>D9+E9</f>
        <v>15657868.995000001</v>
      </c>
      <c r="D9" s="3">
        <v>0</v>
      </c>
      <c r="E9" s="25">
        <f>F9+G9+P9+Q9+R9+S9</f>
        <v>15657868.995000001</v>
      </c>
      <c r="F9" s="25">
        <f>'总6'!C10</f>
        <v>15657868.995000001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9.5" customHeight="1">
      <c r="A10" s="3" t="s">
        <v>105</v>
      </c>
      <c r="B10" s="3" t="s">
        <v>106</v>
      </c>
      <c r="C10" s="25">
        <f aca="true" t="shared" si="0" ref="C10:C23">D10+E10</f>
        <v>1726716.376</v>
      </c>
      <c r="D10" s="3">
        <v>0</v>
      </c>
      <c r="E10" s="66">
        <f aca="true" t="shared" si="1" ref="E10:E23">F10+G10+P10+Q10+R10+S10</f>
        <v>1726716.376</v>
      </c>
      <c r="F10" s="66">
        <f>'总6'!C11</f>
        <v>1726716.376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9.5" customHeight="1">
      <c r="A11" s="3" t="s">
        <v>107</v>
      </c>
      <c r="B11" s="3" t="s">
        <v>108</v>
      </c>
      <c r="C11" s="25">
        <f t="shared" si="0"/>
        <v>900579.4400000001</v>
      </c>
      <c r="D11" s="3">
        <v>0</v>
      </c>
      <c r="E11" s="25">
        <f t="shared" si="1"/>
        <v>900579.4400000001</v>
      </c>
      <c r="F11" s="25">
        <f>'总6'!C12</f>
        <v>900579.4400000001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9.5" customHeight="1">
      <c r="A12" s="3" t="s">
        <v>109</v>
      </c>
      <c r="B12" s="3" t="s">
        <v>110</v>
      </c>
      <c r="C12" s="25">
        <f t="shared" si="0"/>
        <v>1096791.29</v>
      </c>
      <c r="D12" s="3">
        <v>0</v>
      </c>
      <c r="E12" s="25">
        <f t="shared" si="1"/>
        <v>1096791.29</v>
      </c>
      <c r="F12" s="25">
        <f>'总6'!C13</f>
        <v>1096791.29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9.5" customHeight="1">
      <c r="A13" s="3" t="s">
        <v>111</v>
      </c>
      <c r="B13" s="3" t="s">
        <v>112</v>
      </c>
      <c r="C13" s="25">
        <f t="shared" si="0"/>
        <v>262559</v>
      </c>
      <c r="D13" s="3">
        <v>0</v>
      </c>
      <c r="E13" s="25">
        <f t="shared" si="1"/>
        <v>262559</v>
      </c>
      <c r="F13" s="25">
        <f>'总6'!C14</f>
        <v>262559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9.5" customHeight="1">
      <c r="A14" s="3" t="s">
        <v>113</v>
      </c>
      <c r="B14" s="3" t="s">
        <v>114</v>
      </c>
      <c r="C14" s="25">
        <f t="shared" si="0"/>
        <v>234819</v>
      </c>
      <c r="D14" s="3">
        <v>0</v>
      </c>
      <c r="E14" s="25">
        <f t="shared" si="1"/>
        <v>234819</v>
      </c>
      <c r="F14" s="25">
        <f>'总6'!C15</f>
        <v>234819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9.5" customHeight="1">
      <c r="A15" s="3" t="s">
        <v>115</v>
      </c>
      <c r="B15" s="3" t="s">
        <v>116</v>
      </c>
      <c r="C15" s="25">
        <f t="shared" si="0"/>
        <v>308394</v>
      </c>
      <c r="D15" s="3">
        <v>0</v>
      </c>
      <c r="E15" s="25">
        <f t="shared" si="1"/>
        <v>308394</v>
      </c>
      <c r="F15" s="25">
        <f>'总6'!C16</f>
        <v>308394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9.5" customHeight="1">
      <c r="A16" s="3" t="s">
        <v>117</v>
      </c>
      <c r="B16" s="3" t="s">
        <v>118</v>
      </c>
      <c r="C16" s="25">
        <f t="shared" si="0"/>
        <v>243684</v>
      </c>
      <c r="D16" s="3">
        <v>0</v>
      </c>
      <c r="E16" s="25">
        <f t="shared" si="1"/>
        <v>243684</v>
      </c>
      <c r="F16" s="25">
        <f>'总6'!C17</f>
        <v>243684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9.5" customHeight="1">
      <c r="A17" s="3" t="s">
        <v>119</v>
      </c>
      <c r="B17" s="3" t="s">
        <v>120</v>
      </c>
      <c r="C17" s="25">
        <f t="shared" si="0"/>
        <v>302574</v>
      </c>
      <c r="D17" s="3">
        <v>0</v>
      </c>
      <c r="E17" s="25">
        <f t="shared" si="1"/>
        <v>302574</v>
      </c>
      <c r="F17" s="25">
        <f>'总6'!C18</f>
        <v>302574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9.5" customHeight="1">
      <c r="A18" s="3" t="s">
        <v>121</v>
      </c>
      <c r="B18" s="3" t="s">
        <v>122</v>
      </c>
      <c r="C18" s="25">
        <f t="shared" si="0"/>
        <v>235489</v>
      </c>
      <c r="D18" s="3">
        <v>0</v>
      </c>
      <c r="E18" s="25">
        <f t="shared" si="1"/>
        <v>235489</v>
      </c>
      <c r="F18" s="25">
        <f>'总6'!C19</f>
        <v>235489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9.5" customHeight="1">
      <c r="A19" s="3" t="s">
        <v>123</v>
      </c>
      <c r="B19" s="3" t="s">
        <v>124</v>
      </c>
      <c r="C19" s="25">
        <f t="shared" si="0"/>
        <v>312109</v>
      </c>
      <c r="D19" s="3">
        <v>0</v>
      </c>
      <c r="E19" s="25">
        <f t="shared" si="1"/>
        <v>312109</v>
      </c>
      <c r="F19" s="25">
        <f>'总6'!C20</f>
        <v>312109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9.5" customHeight="1">
      <c r="A20" s="3" t="s">
        <v>125</v>
      </c>
      <c r="B20" s="3" t="s">
        <v>126</v>
      </c>
      <c r="C20" s="25">
        <f t="shared" si="0"/>
        <v>221414</v>
      </c>
      <c r="D20" s="3">
        <v>0</v>
      </c>
      <c r="E20" s="25">
        <f t="shared" si="1"/>
        <v>221414</v>
      </c>
      <c r="F20" s="25">
        <f>'总6'!C21</f>
        <v>221414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9.5" customHeight="1">
      <c r="A21" s="3" t="s">
        <v>127</v>
      </c>
      <c r="B21" s="3" t="s">
        <v>128</v>
      </c>
      <c r="C21" s="25">
        <f t="shared" si="0"/>
        <v>301804</v>
      </c>
      <c r="D21" s="3">
        <v>0</v>
      </c>
      <c r="E21" s="25">
        <f t="shared" si="1"/>
        <v>301804</v>
      </c>
      <c r="F21" s="25">
        <f>'总6'!C22</f>
        <v>301804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9.5" customHeight="1">
      <c r="A22" s="3" t="s">
        <v>129</v>
      </c>
      <c r="B22" s="3" t="s">
        <v>130</v>
      </c>
      <c r="C22" s="25">
        <f t="shared" si="0"/>
        <v>243684</v>
      </c>
      <c r="D22" s="3">
        <v>0</v>
      </c>
      <c r="E22" s="25">
        <f t="shared" si="1"/>
        <v>243684</v>
      </c>
      <c r="F22" s="25">
        <f>'总6'!C23</f>
        <v>243684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9.5" customHeight="1">
      <c r="A23" s="3" t="s">
        <v>131</v>
      </c>
      <c r="B23" s="3" t="s">
        <v>132</v>
      </c>
      <c r="C23" s="25">
        <f t="shared" si="0"/>
        <v>211514</v>
      </c>
      <c r="D23" s="3">
        <v>0</v>
      </c>
      <c r="E23" s="25">
        <f t="shared" si="1"/>
        <v>211514</v>
      </c>
      <c r="F23" s="25">
        <f>'总6'!C24</f>
        <v>211514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</sheetData>
  <sheetProtection/>
  <mergeCells count="3">
    <mergeCell ref="R1:S1"/>
    <mergeCell ref="A2:S2"/>
    <mergeCell ref="R3:S3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3" sqref="J3:K3"/>
    </sheetView>
  </sheetViews>
  <sheetFormatPr defaultColWidth="9.00390625" defaultRowHeight="14.25"/>
  <cols>
    <col min="1" max="1" width="13.625" style="0" customWidth="1"/>
    <col min="2" max="2" width="20.50390625" style="0" customWidth="1"/>
    <col min="3" max="3" width="13.75390625" style="0" customWidth="1"/>
    <col min="4" max="4" width="20.50390625" style="0" customWidth="1"/>
    <col min="5" max="5" width="13.625" style="0" customWidth="1"/>
    <col min="6" max="6" width="19.25390625" style="0" customWidth="1"/>
    <col min="7" max="7" width="17.625" style="0" customWidth="1"/>
    <col min="8" max="8" width="16.875" style="0" customWidth="1"/>
    <col min="9" max="9" width="14.625" style="0" customWidth="1"/>
    <col min="10" max="10" width="15.75390625" style="0" customWidth="1"/>
    <col min="11" max="11" width="13.75390625" style="0" customWidth="1"/>
  </cols>
  <sheetData>
    <row r="1" spans="10:11" ht="14.25">
      <c r="J1" s="20" t="s">
        <v>133</v>
      </c>
      <c r="K1" s="20"/>
    </row>
    <row r="2" spans="1:11" ht="32.25" customHeight="1">
      <c r="A2" s="9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0:11" ht="14.25">
      <c r="J3" s="21" t="s">
        <v>9</v>
      </c>
      <c r="K3" s="21"/>
    </row>
    <row r="4" spans="1:11" ht="21.75" customHeight="1">
      <c r="A4" s="3" t="s">
        <v>80</v>
      </c>
      <c r="B4" s="3" t="s">
        <v>135</v>
      </c>
      <c r="C4" s="3" t="s">
        <v>136</v>
      </c>
      <c r="D4" s="3"/>
      <c r="E4" s="3"/>
      <c r="F4" s="3"/>
      <c r="G4" s="3" t="s">
        <v>137</v>
      </c>
      <c r="H4" s="3"/>
      <c r="I4" s="3"/>
      <c r="J4" s="3"/>
      <c r="K4" s="3" t="s">
        <v>138</v>
      </c>
    </row>
    <row r="5" spans="1:11" ht="14.25">
      <c r="A5" s="3"/>
      <c r="B5" s="3"/>
      <c r="C5" s="3" t="s">
        <v>139</v>
      </c>
      <c r="D5" s="3"/>
      <c r="E5" s="3" t="s">
        <v>140</v>
      </c>
      <c r="F5" s="3"/>
      <c r="G5" s="3" t="s">
        <v>141</v>
      </c>
      <c r="H5" s="3"/>
      <c r="I5" s="3" t="s">
        <v>142</v>
      </c>
      <c r="J5" s="3"/>
      <c r="K5" s="3"/>
    </row>
    <row r="6" spans="1:11" ht="25.5" customHeight="1">
      <c r="A6" s="3"/>
      <c r="B6" s="3"/>
      <c r="C6" s="3" t="s">
        <v>143</v>
      </c>
      <c r="D6" s="3" t="s">
        <v>144</v>
      </c>
      <c r="E6" s="3" t="s">
        <v>143</v>
      </c>
      <c r="F6" s="3" t="s">
        <v>144</v>
      </c>
      <c r="G6" s="3" t="s">
        <v>143</v>
      </c>
      <c r="H6" s="3" t="s">
        <v>144</v>
      </c>
      <c r="I6" s="3" t="s">
        <v>143</v>
      </c>
      <c r="J6" s="3" t="s">
        <v>144</v>
      </c>
      <c r="K6" s="3"/>
    </row>
    <row r="7" spans="1:11" ht="27" customHeight="1">
      <c r="A7" s="3" t="s">
        <v>101</v>
      </c>
      <c r="B7" s="3" t="s">
        <v>101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25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sheetProtection/>
  <mergeCells count="3">
    <mergeCell ref="J1:K1"/>
    <mergeCell ref="A2:K2"/>
    <mergeCell ref="J3:K3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E34" sqref="E34"/>
    </sheetView>
  </sheetViews>
  <sheetFormatPr defaultColWidth="9.00390625" defaultRowHeight="14.25"/>
  <cols>
    <col min="1" max="1" width="9.625" style="0" bestFit="1" customWidth="1"/>
    <col min="2" max="2" width="6.25390625" style="0" customWidth="1"/>
    <col min="3" max="3" width="4.875" style="0" customWidth="1"/>
    <col min="4" max="4" width="5.00390625" style="0" customWidth="1"/>
    <col min="5" max="5" width="31.125" style="0" customWidth="1"/>
    <col min="6" max="6" width="16.625" style="0" customWidth="1"/>
    <col min="7" max="7" width="12.25390625" style="0" customWidth="1"/>
    <col min="8" max="8" width="7.25390625" style="0" customWidth="1"/>
    <col min="9" max="9" width="8.125" style="0" customWidth="1"/>
    <col min="12" max="12" width="7.25390625" style="0" customWidth="1"/>
    <col min="13" max="13" width="5.875" style="0" customWidth="1"/>
    <col min="14" max="14" width="8.125" style="0" customWidth="1"/>
    <col min="15" max="15" width="7.75390625" style="0" customWidth="1"/>
    <col min="16" max="16" width="6.25390625" style="0" customWidth="1"/>
    <col min="17" max="17" width="9.375" style="0" customWidth="1"/>
    <col min="18" max="18" width="6.625" style="0" customWidth="1"/>
    <col min="19" max="19" width="7.25390625" style="0" customWidth="1"/>
    <col min="20" max="20" width="8.00390625" style="0" customWidth="1"/>
    <col min="21" max="21" width="9.50390625" style="0" bestFit="1" customWidth="1"/>
  </cols>
  <sheetData>
    <row r="1" spans="19:20" ht="14.25">
      <c r="S1" s="20" t="s">
        <v>145</v>
      </c>
      <c r="T1" s="20"/>
    </row>
    <row r="2" spans="1:20" ht="35.25" customHeight="1">
      <c r="A2" s="9" t="s">
        <v>146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14.25">
      <c r="T3" t="s">
        <v>9</v>
      </c>
    </row>
    <row r="4" spans="1:20" ht="24.75" customHeight="1">
      <c r="A4" s="3" t="s">
        <v>80</v>
      </c>
      <c r="B4" s="3" t="s">
        <v>147</v>
      </c>
      <c r="C4" s="3"/>
      <c r="D4" s="3"/>
      <c r="E4" s="3" t="s">
        <v>148</v>
      </c>
      <c r="F4" s="3" t="s">
        <v>102</v>
      </c>
      <c r="G4" s="3" t="s">
        <v>85</v>
      </c>
      <c r="H4" s="3" t="s">
        <v>86</v>
      </c>
      <c r="I4" s="3"/>
      <c r="J4" s="3"/>
      <c r="K4" s="3"/>
      <c r="L4" s="3"/>
      <c r="M4" s="3"/>
      <c r="N4" s="3"/>
      <c r="O4" s="3"/>
      <c r="P4" s="3"/>
      <c r="Q4" s="5" t="s">
        <v>87</v>
      </c>
      <c r="R4" s="4" t="s">
        <v>88</v>
      </c>
      <c r="S4" s="5" t="s">
        <v>149</v>
      </c>
      <c r="T4" s="5" t="s">
        <v>150</v>
      </c>
    </row>
    <row r="5" spans="1:20" ht="24">
      <c r="A5" s="3"/>
      <c r="B5" s="3" t="s">
        <v>151</v>
      </c>
      <c r="C5" s="3" t="s">
        <v>152</v>
      </c>
      <c r="D5" s="3" t="s">
        <v>153</v>
      </c>
      <c r="E5" s="3"/>
      <c r="F5" s="3"/>
      <c r="G5" s="3"/>
      <c r="H5" s="4" t="s">
        <v>91</v>
      </c>
      <c r="I5" s="4" t="s">
        <v>92</v>
      </c>
      <c r="J5" s="4" t="s">
        <v>93</v>
      </c>
      <c r="K5" s="4" t="s">
        <v>94</v>
      </c>
      <c r="L5" s="4"/>
      <c r="M5" s="5" t="s">
        <v>154</v>
      </c>
      <c r="N5" s="5" t="s">
        <v>155</v>
      </c>
      <c r="O5" s="4" t="s">
        <v>156</v>
      </c>
      <c r="P5" s="4" t="s">
        <v>98</v>
      </c>
      <c r="Q5" s="3"/>
      <c r="R5" s="3"/>
      <c r="S5" s="3"/>
      <c r="T5" s="3"/>
    </row>
    <row r="6" spans="1:20" ht="14.25">
      <c r="A6" s="3"/>
      <c r="B6" s="3"/>
      <c r="C6" s="3"/>
      <c r="D6" s="3"/>
      <c r="E6" s="3"/>
      <c r="F6" s="3"/>
      <c r="G6" s="3"/>
      <c r="H6" s="4"/>
      <c r="I6" s="4"/>
      <c r="J6" s="4"/>
      <c r="K6" s="4" t="s">
        <v>99</v>
      </c>
      <c r="L6" s="4" t="s">
        <v>100</v>
      </c>
      <c r="M6" s="4"/>
      <c r="N6" s="4"/>
      <c r="O6" s="4"/>
      <c r="P6" s="4"/>
      <c r="Q6" s="3"/>
      <c r="R6" s="3"/>
      <c r="S6" s="3"/>
      <c r="T6" s="3"/>
    </row>
    <row r="7" spans="1:20" ht="14.25">
      <c r="A7" s="3" t="s">
        <v>101</v>
      </c>
      <c r="B7" s="3" t="s">
        <v>101</v>
      </c>
      <c r="C7" s="3" t="s">
        <v>101</v>
      </c>
      <c r="D7" s="3" t="s">
        <v>101</v>
      </c>
      <c r="E7" s="3" t="s">
        <v>101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3">
        <v>14</v>
      </c>
      <c r="T7" s="3">
        <v>15</v>
      </c>
    </row>
    <row r="8" spans="1:20" ht="19.5" customHeight="1">
      <c r="A8" s="3"/>
      <c r="B8" s="3"/>
      <c r="C8" s="3"/>
      <c r="D8" s="3"/>
      <c r="E8" s="3" t="s">
        <v>102</v>
      </c>
      <c r="F8" s="68">
        <f>F9+F36+F44+F50+F56+F58+F60+F62+F64+F66+F68+F70+F72+F74+F76</f>
        <v>22260000.101</v>
      </c>
      <c r="G8" s="68">
        <f>G9+G36+G44+G50+G56+G58+G60+G62+G64+G66+G68+G70+G72+G74+G76</f>
        <v>22260000.101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1" ht="19.5" customHeight="1">
      <c r="A9" s="25">
        <v>612001</v>
      </c>
      <c r="B9" s="3"/>
      <c r="C9" s="3"/>
      <c r="D9" s="3"/>
      <c r="E9" s="3" t="s">
        <v>157</v>
      </c>
      <c r="F9" s="69">
        <f>SUM(F10:F35)</f>
        <v>15657868.995000001</v>
      </c>
      <c r="G9" s="69">
        <f>SUM(G10:G35)</f>
        <v>15657868.995000001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>
        <f>G10+G12+G13+G14+G15+G16+G20+G21+G24+G25+G26+G27+G28+G30+G31+G32+G34+G35+300000</f>
        <v>7981768</v>
      </c>
    </row>
    <row r="10" spans="1:20" ht="19.5" customHeight="1">
      <c r="A10" s="17">
        <v>612001</v>
      </c>
      <c r="B10" s="3" t="s">
        <v>158</v>
      </c>
      <c r="C10" s="3" t="s">
        <v>159</v>
      </c>
      <c r="D10" s="3" t="s">
        <v>160</v>
      </c>
      <c r="E10" s="3" t="s">
        <v>161</v>
      </c>
      <c r="F10" s="12">
        <f aca="true" t="shared" si="0" ref="F10:F34">G10</f>
        <v>30000</v>
      </c>
      <c r="G10" s="12">
        <f>'6-5'!I19</f>
        <v>30000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9.5" customHeight="1">
      <c r="A11" s="17">
        <v>612001</v>
      </c>
      <c r="B11" s="3" t="s">
        <v>158</v>
      </c>
      <c r="C11" s="3" t="s">
        <v>162</v>
      </c>
      <c r="D11" s="3" t="s">
        <v>159</v>
      </c>
      <c r="E11" s="3" t="s">
        <v>163</v>
      </c>
      <c r="F11" s="70">
        <f t="shared" si="0"/>
        <v>3420632.1020000004</v>
      </c>
      <c r="G11" s="70">
        <f>'6-1'!F12+'6-2'!F11+'6-4'!F12</f>
        <v>3420632.1020000004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9.5" customHeight="1">
      <c r="A12" s="17">
        <v>612001</v>
      </c>
      <c r="B12" s="3" t="s">
        <v>158</v>
      </c>
      <c r="C12" s="3" t="s">
        <v>162</v>
      </c>
      <c r="D12" s="3" t="s">
        <v>164</v>
      </c>
      <c r="E12" s="3" t="s">
        <v>165</v>
      </c>
      <c r="F12" s="12">
        <f t="shared" si="0"/>
        <v>1737000</v>
      </c>
      <c r="G12" s="12">
        <f>'6-5'!I10+'6-5'!I11+'6-5'!I12+'6-5'!I13+'6-5'!I14+'6-5'!I15+'6-5'!I16+'6-5'!I17+'6-5'!I18</f>
        <v>1737000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9.5" customHeight="1">
      <c r="A13" s="17">
        <v>612001</v>
      </c>
      <c r="B13" s="3" t="s">
        <v>158</v>
      </c>
      <c r="C13" s="3" t="s">
        <v>166</v>
      </c>
      <c r="D13" s="3" t="s">
        <v>164</v>
      </c>
      <c r="E13" s="3" t="s">
        <v>167</v>
      </c>
      <c r="F13" s="12">
        <f t="shared" si="0"/>
        <v>0</v>
      </c>
      <c r="G13" s="12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9.5" customHeight="1">
      <c r="A14" s="17">
        <v>612001</v>
      </c>
      <c r="B14" s="3" t="s">
        <v>168</v>
      </c>
      <c r="C14" s="3" t="s">
        <v>169</v>
      </c>
      <c r="D14" s="3" t="s">
        <v>164</v>
      </c>
      <c r="E14" s="3" t="s">
        <v>170</v>
      </c>
      <c r="F14" s="12">
        <f t="shared" si="0"/>
        <v>400000</v>
      </c>
      <c r="G14" s="12">
        <f>'6-5'!I27+'6-5'!I28</f>
        <v>400000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9.5" customHeight="1">
      <c r="A15" s="17">
        <v>612001</v>
      </c>
      <c r="B15" s="15">
        <v>205</v>
      </c>
      <c r="C15" s="15">
        <v>99</v>
      </c>
      <c r="D15" s="15">
        <v>99</v>
      </c>
      <c r="E15" s="17" t="s">
        <v>171</v>
      </c>
      <c r="F15" s="12">
        <f t="shared" si="0"/>
        <v>255000</v>
      </c>
      <c r="G15" s="12">
        <f>'6-5'!I30+'6-5'!I31</f>
        <v>255000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9.5" customHeight="1">
      <c r="A16" s="17">
        <v>612001</v>
      </c>
      <c r="B16" s="3" t="s">
        <v>172</v>
      </c>
      <c r="C16" s="3" t="s">
        <v>164</v>
      </c>
      <c r="D16" s="3" t="s">
        <v>164</v>
      </c>
      <c r="E16" s="3" t="s">
        <v>173</v>
      </c>
      <c r="F16" s="12">
        <f t="shared" si="0"/>
        <v>30000</v>
      </c>
      <c r="G16" s="12">
        <f>'6-5'!I23</f>
        <v>30000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9.5" customHeight="1">
      <c r="A17" s="17">
        <v>612001</v>
      </c>
      <c r="B17" s="3" t="s">
        <v>174</v>
      </c>
      <c r="C17" s="3" t="s">
        <v>175</v>
      </c>
      <c r="D17" s="3" t="s">
        <v>159</v>
      </c>
      <c r="E17" s="3" t="s">
        <v>176</v>
      </c>
      <c r="F17" s="12">
        <f t="shared" si="0"/>
        <v>0</v>
      </c>
      <c r="G17" s="12">
        <f>'6-3'!F11</f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9.5" customHeight="1">
      <c r="A18" s="17">
        <v>612001</v>
      </c>
      <c r="B18" s="3" t="s">
        <v>177</v>
      </c>
      <c r="C18" s="3" t="s">
        <v>178</v>
      </c>
      <c r="D18" s="3" t="s">
        <v>175</v>
      </c>
      <c r="E18" s="3" t="s">
        <v>179</v>
      </c>
      <c r="F18" s="12">
        <f t="shared" si="0"/>
        <v>3264715</v>
      </c>
      <c r="G18" s="12">
        <f>'6-2'!F12+'6-3'!F15+'6-5'!I22</f>
        <v>3264715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9.5" customHeight="1">
      <c r="A19" s="17">
        <v>612001</v>
      </c>
      <c r="B19" s="3" t="s">
        <v>174</v>
      </c>
      <c r="C19" s="3" t="s">
        <v>175</v>
      </c>
      <c r="D19" s="3" t="s">
        <v>175</v>
      </c>
      <c r="E19" s="71" t="s">
        <v>180</v>
      </c>
      <c r="F19" s="12">
        <f t="shared" si="0"/>
        <v>393310.88000000006</v>
      </c>
      <c r="G19" s="12">
        <f>'6-1'!F13+'6-4'!F13</f>
        <v>393310.88000000006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9.5" customHeight="1">
      <c r="A20" s="17">
        <v>612001</v>
      </c>
      <c r="B20" s="3" t="s">
        <v>174</v>
      </c>
      <c r="C20" s="3" t="s">
        <v>181</v>
      </c>
      <c r="D20" s="3" t="s">
        <v>164</v>
      </c>
      <c r="E20" s="12" t="s">
        <v>182</v>
      </c>
      <c r="F20" s="12">
        <f t="shared" si="0"/>
        <v>18960</v>
      </c>
      <c r="G20" s="12">
        <f>'6-5'!I33+'6-3'!F12</f>
        <v>18960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9.5" customHeight="1">
      <c r="A21" s="17">
        <v>612001</v>
      </c>
      <c r="B21" s="3" t="s">
        <v>183</v>
      </c>
      <c r="C21" s="3" t="s">
        <v>160</v>
      </c>
      <c r="D21" s="3" t="s">
        <v>164</v>
      </c>
      <c r="E21" s="12" t="s">
        <v>184</v>
      </c>
      <c r="F21" s="12">
        <f t="shared" si="0"/>
        <v>130000</v>
      </c>
      <c r="G21" s="12">
        <f>'6-5'!I20+'6-5'!I21</f>
        <v>130000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9.5" customHeight="1">
      <c r="A22" s="17">
        <v>612001</v>
      </c>
      <c r="B22" s="3" t="s">
        <v>183</v>
      </c>
      <c r="C22" s="3" t="s">
        <v>175</v>
      </c>
      <c r="D22" s="3" t="s">
        <v>159</v>
      </c>
      <c r="E22" s="12" t="s">
        <v>185</v>
      </c>
      <c r="F22" s="12">
        <f t="shared" si="0"/>
        <v>208946.40500000003</v>
      </c>
      <c r="G22" s="70">
        <f>'6-1'!F14+'6-4'!F14</f>
        <v>208946.40500000003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9.5" customHeight="1">
      <c r="A23" s="17">
        <v>612001</v>
      </c>
      <c r="B23" s="3" t="s">
        <v>183</v>
      </c>
      <c r="C23" s="3" t="s">
        <v>175</v>
      </c>
      <c r="D23" s="3" t="s">
        <v>162</v>
      </c>
      <c r="E23" s="12" t="s">
        <v>186</v>
      </c>
      <c r="F23" s="12">
        <f t="shared" si="0"/>
        <v>356848.608</v>
      </c>
      <c r="G23" s="12">
        <f>'6-3'!F13</f>
        <v>356848.608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9.5" customHeight="1">
      <c r="A24" s="17">
        <v>612001</v>
      </c>
      <c r="B24" s="3" t="s">
        <v>183</v>
      </c>
      <c r="C24" s="3" t="s">
        <v>178</v>
      </c>
      <c r="D24" s="3" t="s">
        <v>164</v>
      </c>
      <c r="E24" s="3" t="s">
        <v>187</v>
      </c>
      <c r="F24" s="12">
        <f t="shared" si="0"/>
        <v>70000</v>
      </c>
      <c r="G24" s="12">
        <f>'6-5'!I32</f>
        <v>70000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9.5" customHeight="1">
      <c r="A25" s="17">
        <v>612001</v>
      </c>
      <c r="B25" s="15">
        <v>213</v>
      </c>
      <c r="C25" s="16" t="s">
        <v>164</v>
      </c>
      <c r="D25" s="15">
        <v>99</v>
      </c>
      <c r="E25" s="3" t="s">
        <v>188</v>
      </c>
      <c r="F25" s="12">
        <f t="shared" si="0"/>
        <v>100000</v>
      </c>
      <c r="G25" s="12">
        <f>'6-5'!I29</f>
        <v>100000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9.5" customHeight="1">
      <c r="A26" s="17">
        <v>612001</v>
      </c>
      <c r="B26" s="3" t="s">
        <v>189</v>
      </c>
      <c r="C26" s="3" t="s">
        <v>162</v>
      </c>
      <c r="D26" s="3" t="s">
        <v>162</v>
      </c>
      <c r="E26" s="3" t="s">
        <v>190</v>
      </c>
      <c r="F26" s="12">
        <f t="shared" si="0"/>
        <v>0</v>
      </c>
      <c r="G26" s="12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9.5" customHeight="1">
      <c r="A27" s="17">
        <v>612001</v>
      </c>
      <c r="B27" s="3" t="s">
        <v>189</v>
      </c>
      <c r="C27" s="3" t="s">
        <v>175</v>
      </c>
      <c r="D27" s="3" t="s">
        <v>159</v>
      </c>
      <c r="E27" s="3" t="s">
        <v>191</v>
      </c>
      <c r="F27" s="12">
        <f t="shared" si="0"/>
        <v>3630800</v>
      </c>
      <c r="G27" s="12">
        <f>'6-5'!I24+'6-5'!I25+'6-5'!I26+'6-3'!F14</f>
        <v>3630800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9.5" customHeight="1">
      <c r="A28" s="17">
        <v>612001</v>
      </c>
      <c r="B28" s="3" t="s">
        <v>177</v>
      </c>
      <c r="C28" s="3" t="s">
        <v>159</v>
      </c>
      <c r="D28" s="3" t="s">
        <v>192</v>
      </c>
      <c r="E28" s="3" t="s">
        <v>193</v>
      </c>
      <c r="F28" s="12">
        <f t="shared" si="0"/>
        <v>100000</v>
      </c>
      <c r="G28" s="12">
        <f>'6-5'!I35</f>
        <v>100000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9.5" customHeight="1">
      <c r="A29" s="17">
        <v>612001</v>
      </c>
      <c r="B29" s="3" t="s">
        <v>177</v>
      </c>
      <c r="C29" s="3" t="s">
        <v>175</v>
      </c>
      <c r="D29" s="3" t="s">
        <v>164</v>
      </c>
      <c r="E29" s="3" t="s">
        <v>194</v>
      </c>
      <c r="F29" s="12">
        <f t="shared" si="0"/>
        <v>0</v>
      </c>
      <c r="G29" s="1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9.5" customHeight="1">
      <c r="A30" s="17">
        <v>612001</v>
      </c>
      <c r="B30" s="3" t="s">
        <v>177</v>
      </c>
      <c r="C30" s="3" t="s">
        <v>159</v>
      </c>
      <c r="D30" s="3" t="s">
        <v>164</v>
      </c>
      <c r="E30" s="3" t="s">
        <v>195</v>
      </c>
      <c r="F30" s="12">
        <f t="shared" si="0"/>
        <v>0</v>
      </c>
      <c r="G30" s="12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9.5" customHeight="1">
      <c r="A31" s="17">
        <v>612001</v>
      </c>
      <c r="B31" s="3" t="s">
        <v>177</v>
      </c>
      <c r="C31" s="3" t="s">
        <v>162</v>
      </c>
      <c r="D31" s="3" t="s">
        <v>164</v>
      </c>
      <c r="E31" s="3" t="s">
        <v>196</v>
      </c>
      <c r="F31" s="12">
        <f t="shared" si="0"/>
        <v>440008</v>
      </c>
      <c r="G31" s="12">
        <f>'6-5'!I34+'6-3'!F16</f>
        <v>440008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9.5" customHeight="1">
      <c r="A32" s="17">
        <v>612001</v>
      </c>
      <c r="B32" s="3" t="s">
        <v>158</v>
      </c>
      <c r="C32" s="3" t="s">
        <v>164</v>
      </c>
      <c r="D32" s="3" t="s">
        <v>164</v>
      </c>
      <c r="E32" s="3" t="s">
        <v>197</v>
      </c>
      <c r="F32" s="12">
        <f t="shared" si="0"/>
        <v>0</v>
      </c>
      <c r="G32" s="12"/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9.5" customHeight="1">
      <c r="A33" s="17">
        <v>612001</v>
      </c>
      <c r="B33" s="3" t="s">
        <v>198</v>
      </c>
      <c r="C33" s="3" t="s">
        <v>169</v>
      </c>
      <c r="D33" s="3" t="s">
        <v>159</v>
      </c>
      <c r="E33" s="3" t="s">
        <v>199</v>
      </c>
      <c r="F33" s="12">
        <f t="shared" si="0"/>
        <v>331648</v>
      </c>
      <c r="G33" s="12">
        <f>'6-3'!F17</f>
        <v>331648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9.5" customHeight="1">
      <c r="A34" s="17">
        <v>612001</v>
      </c>
      <c r="B34" s="3" t="s">
        <v>200</v>
      </c>
      <c r="C34" s="3"/>
      <c r="D34" s="3"/>
      <c r="E34" s="3" t="s">
        <v>201</v>
      </c>
      <c r="F34" s="12">
        <f t="shared" si="0"/>
        <v>440000</v>
      </c>
      <c r="G34" s="12">
        <f>'6-5'!I37</f>
        <v>440000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9.5" customHeight="1">
      <c r="A35" s="17">
        <v>612001</v>
      </c>
      <c r="B35" s="3" t="s">
        <v>202</v>
      </c>
      <c r="C35" s="3" t="s">
        <v>169</v>
      </c>
      <c r="D35" s="3"/>
      <c r="E35" s="3" t="s">
        <v>203</v>
      </c>
      <c r="F35" s="12">
        <f aca="true" t="shared" si="1" ref="F35:F40">G35</f>
        <v>300000</v>
      </c>
      <c r="G35" s="12">
        <f>'6-5'!I36</f>
        <v>300000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9.5" customHeight="1">
      <c r="A36" s="25">
        <v>612002</v>
      </c>
      <c r="B36" s="3"/>
      <c r="C36" s="3"/>
      <c r="D36" s="3"/>
      <c r="E36" s="3" t="s">
        <v>204</v>
      </c>
      <c r="F36" s="72">
        <f>SUM(F37:F43)</f>
        <v>1726716.376</v>
      </c>
      <c r="G36" s="6">
        <f>SUM(G37:G43)</f>
        <v>1726716.376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9.5" customHeight="1">
      <c r="A37" s="3">
        <v>612002</v>
      </c>
      <c r="B37" s="3" t="s">
        <v>158</v>
      </c>
      <c r="C37" s="3" t="s">
        <v>166</v>
      </c>
      <c r="D37" s="3" t="s">
        <v>159</v>
      </c>
      <c r="E37" s="3" t="s">
        <v>205</v>
      </c>
      <c r="F37" s="12">
        <f t="shared" si="1"/>
        <v>1053308.9</v>
      </c>
      <c r="G37" s="3">
        <f>'6-1'!F16+'6-2'!F14</f>
        <v>1053308.9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9.5" customHeight="1">
      <c r="A38" s="3">
        <v>612002</v>
      </c>
      <c r="B38" s="3" t="s">
        <v>158</v>
      </c>
      <c r="C38" s="3" t="s">
        <v>166</v>
      </c>
      <c r="D38" s="3" t="s">
        <v>164</v>
      </c>
      <c r="E38" s="3" t="s">
        <v>167</v>
      </c>
      <c r="F38" s="12">
        <f t="shared" si="1"/>
        <v>276000</v>
      </c>
      <c r="G38" s="3">
        <f>'6-5'!I38</f>
        <v>276000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9.5" customHeight="1">
      <c r="A39" s="3">
        <v>612002</v>
      </c>
      <c r="B39" s="3" t="s">
        <v>174</v>
      </c>
      <c r="C39" s="3" t="s">
        <v>175</v>
      </c>
      <c r="D39" s="12" t="s">
        <v>175</v>
      </c>
      <c r="E39" s="71" t="s">
        <v>180</v>
      </c>
      <c r="F39" s="12">
        <f t="shared" si="1"/>
        <v>122122.72</v>
      </c>
      <c r="G39" s="3">
        <f>'6-1'!F17</f>
        <v>122122.72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9.5" customHeight="1">
      <c r="A40" s="17">
        <v>612002</v>
      </c>
      <c r="B40" s="3" t="s">
        <v>174</v>
      </c>
      <c r="C40" s="3" t="s">
        <v>181</v>
      </c>
      <c r="D40" s="3" t="s">
        <v>164</v>
      </c>
      <c r="E40" s="12" t="s">
        <v>182</v>
      </c>
      <c r="F40" s="12">
        <f t="shared" si="1"/>
        <v>8880</v>
      </c>
      <c r="G40" s="12">
        <f>'6-3'!F20</f>
        <v>8880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9.5" customHeight="1">
      <c r="A41" s="3">
        <v>612002</v>
      </c>
      <c r="B41" s="3" t="s">
        <v>183</v>
      </c>
      <c r="C41" s="3" t="s">
        <v>175</v>
      </c>
      <c r="D41" s="3" t="s">
        <v>159</v>
      </c>
      <c r="E41" s="3" t="s">
        <v>185</v>
      </c>
      <c r="F41" s="12">
        <f aca="true" t="shared" si="2" ref="F41:F77">G41</f>
        <v>64877.7</v>
      </c>
      <c r="G41" s="3">
        <f>'6-1'!F18</f>
        <v>64877.7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9.5" customHeight="1">
      <c r="A42" s="3">
        <v>612002</v>
      </c>
      <c r="B42" s="3" t="s">
        <v>183</v>
      </c>
      <c r="C42" s="3" t="s">
        <v>175</v>
      </c>
      <c r="D42" s="3" t="s">
        <v>162</v>
      </c>
      <c r="E42" s="12" t="s">
        <v>186</v>
      </c>
      <c r="F42" s="12">
        <f t="shared" si="2"/>
        <v>97774.05600000001</v>
      </c>
      <c r="G42" s="3">
        <f>'6-3'!F19</f>
        <v>97774.05600000001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9.5" customHeight="1">
      <c r="A43" s="3">
        <v>612002</v>
      </c>
      <c r="B43" s="3" t="s">
        <v>198</v>
      </c>
      <c r="C43" s="3" t="s">
        <v>169</v>
      </c>
      <c r="D43" s="3" t="s">
        <v>159</v>
      </c>
      <c r="E43" s="3" t="s">
        <v>199</v>
      </c>
      <c r="F43" s="12">
        <f t="shared" si="2"/>
        <v>103753</v>
      </c>
      <c r="G43" s="3">
        <f>'6-3'!F21</f>
        <v>103753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9.5" customHeight="1">
      <c r="A44" s="25">
        <v>612003</v>
      </c>
      <c r="B44" s="3"/>
      <c r="C44" s="3"/>
      <c r="D44" s="3"/>
      <c r="E44" s="3" t="s">
        <v>108</v>
      </c>
      <c r="F44" s="72">
        <f>SUM(F45:F49)</f>
        <v>900579.4400000001</v>
      </c>
      <c r="G44" s="6">
        <f>SUM(G45:G49)</f>
        <v>900579.4400000001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9.5" customHeight="1">
      <c r="A45" s="3">
        <v>612003</v>
      </c>
      <c r="B45" s="3" t="s">
        <v>158</v>
      </c>
      <c r="C45" s="3" t="s">
        <v>162</v>
      </c>
      <c r="D45" s="3" t="s">
        <v>159</v>
      </c>
      <c r="E45" s="3" t="s">
        <v>163</v>
      </c>
      <c r="F45" s="12">
        <f t="shared" si="2"/>
        <v>679317.78</v>
      </c>
      <c r="G45" s="3">
        <f>'6-1'!F20+'6-2'!F16</f>
        <v>679317.78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9.5" customHeight="1">
      <c r="A46" s="3">
        <v>612003</v>
      </c>
      <c r="B46" s="3" t="s">
        <v>174</v>
      </c>
      <c r="C46" s="3" t="s">
        <v>175</v>
      </c>
      <c r="D46" s="12" t="s">
        <v>175</v>
      </c>
      <c r="E46" s="71" t="s">
        <v>180</v>
      </c>
      <c r="F46" s="12">
        <f t="shared" si="2"/>
        <v>74148.48</v>
      </c>
      <c r="G46" s="3">
        <f>'6-1'!F21</f>
        <v>74148.48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9.5" customHeight="1">
      <c r="A47" s="3">
        <v>612003</v>
      </c>
      <c r="B47" s="3" t="s">
        <v>183</v>
      </c>
      <c r="C47" s="3" t="s">
        <v>175</v>
      </c>
      <c r="D47" s="3" t="s">
        <v>159</v>
      </c>
      <c r="E47" s="3" t="s">
        <v>185</v>
      </c>
      <c r="F47" s="12">
        <f t="shared" si="2"/>
        <v>39391.38</v>
      </c>
      <c r="G47" s="3">
        <f>'6-1'!F22</f>
        <v>39391.38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9.5" customHeight="1">
      <c r="A48" s="3">
        <v>612003</v>
      </c>
      <c r="B48" s="3" t="s">
        <v>183</v>
      </c>
      <c r="C48" s="3" t="s">
        <v>175</v>
      </c>
      <c r="D48" s="3" t="s">
        <v>162</v>
      </c>
      <c r="E48" s="12" t="s">
        <v>186</v>
      </c>
      <c r="F48" s="12">
        <f t="shared" si="2"/>
        <v>48178.8</v>
      </c>
      <c r="G48" s="3">
        <f>'6-3'!F23</f>
        <v>48178.8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9.5" customHeight="1">
      <c r="A49" s="3">
        <v>612003</v>
      </c>
      <c r="B49" s="3" t="s">
        <v>198</v>
      </c>
      <c r="C49" s="3" t="s">
        <v>169</v>
      </c>
      <c r="D49" s="3" t="s">
        <v>159</v>
      </c>
      <c r="E49" s="3" t="s">
        <v>199</v>
      </c>
      <c r="F49" s="12">
        <f t="shared" si="2"/>
        <v>59543</v>
      </c>
      <c r="G49" s="3">
        <f>'6-3'!F24</f>
        <v>59543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9.5" customHeight="1">
      <c r="A50" s="25">
        <v>612004</v>
      </c>
      <c r="B50" s="3"/>
      <c r="C50" s="3"/>
      <c r="D50" s="3"/>
      <c r="E50" s="3" t="s">
        <v>110</v>
      </c>
      <c r="F50" s="6">
        <f>SUM(F51:F55)</f>
        <v>1096791.29</v>
      </c>
      <c r="G50" s="6">
        <f>SUM(G51:G55)</f>
        <v>1096791.29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9.5" customHeight="1">
      <c r="A51" s="3">
        <v>612004</v>
      </c>
      <c r="B51" s="3" t="s">
        <v>174</v>
      </c>
      <c r="C51" s="3" t="s">
        <v>175</v>
      </c>
      <c r="D51" s="12" t="s">
        <v>175</v>
      </c>
      <c r="E51" s="71" t="s">
        <v>180</v>
      </c>
      <c r="F51" s="12">
        <f t="shared" si="2"/>
        <v>91282.56</v>
      </c>
      <c r="G51" s="3">
        <f>'6-1'!F24</f>
        <v>91282.56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9.5" customHeight="1">
      <c r="A52" s="3">
        <v>612004</v>
      </c>
      <c r="B52" s="3" t="s">
        <v>183</v>
      </c>
      <c r="C52" s="3" t="s">
        <v>175</v>
      </c>
      <c r="D52" s="3" t="s">
        <v>159</v>
      </c>
      <c r="E52" s="3" t="s">
        <v>185</v>
      </c>
      <c r="F52" s="12">
        <f t="shared" si="2"/>
        <v>48493.86</v>
      </c>
      <c r="G52" s="3">
        <f>'6-1'!F25</f>
        <v>48493.86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9.5" customHeight="1">
      <c r="A53" s="3">
        <v>612004</v>
      </c>
      <c r="B53" s="3" t="s">
        <v>158</v>
      </c>
      <c r="C53" s="3" t="s">
        <v>162</v>
      </c>
      <c r="D53" s="3" t="s">
        <v>159</v>
      </c>
      <c r="E53" s="3" t="s">
        <v>163</v>
      </c>
      <c r="F53" s="12">
        <f t="shared" si="2"/>
        <v>823811.27</v>
      </c>
      <c r="G53" s="3">
        <f>'6-1'!F26+'6-2'!F18</f>
        <v>823811.27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0" ht="19.5" customHeight="1">
      <c r="A54" s="3">
        <v>612004</v>
      </c>
      <c r="B54" s="3" t="s">
        <v>183</v>
      </c>
      <c r="C54" s="3" t="s">
        <v>175</v>
      </c>
      <c r="D54" s="3" t="s">
        <v>162</v>
      </c>
      <c r="E54" s="12" t="s">
        <v>186</v>
      </c>
      <c r="F54" s="12">
        <f t="shared" si="2"/>
        <v>59499.600000000006</v>
      </c>
      <c r="G54" s="3">
        <f>'6-3'!F26</f>
        <v>59499.600000000006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9.5" customHeight="1">
      <c r="A55" s="3">
        <v>612004</v>
      </c>
      <c r="B55" s="3" t="s">
        <v>198</v>
      </c>
      <c r="C55" s="3" t="s">
        <v>169</v>
      </c>
      <c r="D55" s="3" t="s">
        <v>159</v>
      </c>
      <c r="E55" s="3" t="s">
        <v>199</v>
      </c>
      <c r="F55" s="12">
        <f t="shared" si="2"/>
        <v>73704</v>
      </c>
      <c r="G55" s="3">
        <f>'6-3'!F27</f>
        <v>73704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1:20" ht="19.5" customHeight="1">
      <c r="A56" s="25">
        <v>612005</v>
      </c>
      <c r="B56" s="3"/>
      <c r="C56" s="3"/>
      <c r="D56" s="3"/>
      <c r="E56" s="36" t="s">
        <v>206</v>
      </c>
      <c r="F56" s="12">
        <f t="shared" si="2"/>
        <v>262559</v>
      </c>
      <c r="G56" s="6">
        <f>G57</f>
        <v>262559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1:20" ht="19.5" customHeight="1">
      <c r="A57" s="3">
        <v>612005</v>
      </c>
      <c r="B57" s="3" t="s">
        <v>177</v>
      </c>
      <c r="C57" s="3" t="s">
        <v>178</v>
      </c>
      <c r="D57" s="3" t="s">
        <v>175</v>
      </c>
      <c r="E57" s="3" t="s">
        <v>179</v>
      </c>
      <c r="F57" s="12">
        <f t="shared" si="2"/>
        <v>262559</v>
      </c>
      <c r="G57" s="3">
        <f>'总6'!C14</f>
        <v>262559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1:20" ht="19.5" customHeight="1">
      <c r="A58" s="25">
        <v>612006</v>
      </c>
      <c r="B58" s="3"/>
      <c r="C58" s="3"/>
      <c r="D58" s="3"/>
      <c r="E58" s="3" t="s">
        <v>207</v>
      </c>
      <c r="F58" s="12">
        <f t="shared" si="2"/>
        <v>234819</v>
      </c>
      <c r="G58" s="6">
        <f>G59</f>
        <v>234819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ht="19.5" customHeight="1">
      <c r="A59" s="3">
        <v>612006</v>
      </c>
      <c r="B59" s="3" t="s">
        <v>177</v>
      </c>
      <c r="C59" s="3" t="s">
        <v>178</v>
      </c>
      <c r="D59" s="3" t="s">
        <v>175</v>
      </c>
      <c r="E59" s="3" t="s">
        <v>179</v>
      </c>
      <c r="F59" s="12">
        <f t="shared" si="2"/>
        <v>234819</v>
      </c>
      <c r="G59" s="3">
        <f>'总6'!C15</f>
        <v>234819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1:20" ht="19.5" customHeight="1">
      <c r="A60" s="25">
        <v>612007</v>
      </c>
      <c r="B60" s="3"/>
      <c r="C60" s="3"/>
      <c r="D60" s="3"/>
      <c r="E60" s="3" t="s">
        <v>208</v>
      </c>
      <c r="F60" s="12">
        <f t="shared" si="2"/>
        <v>308394</v>
      </c>
      <c r="G60" s="6">
        <f>G61</f>
        <v>308394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1:20" ht="19.5" customHeight="1">
      <c r="A61" s="3">
        <v>612007</v>
      </c>
      <c r="B61" s="3" t="s">
        <v>177</v>
      </c>
      <c r="C61" s="3" t="s">
        <v>178</v>
      </c>
      <c r="D61" s="3" t="s">
        <v>175</v>
      </c>
      <c r="E61" s="3" t="s">
        <v>179</v>
      </c>
      <c r="F61" s="12">
        <f t="shared" si="2"/>
        <v>308394</v>
      </c>
      <c r="G61" s="3">
        <f>'总6'!C16</f>
        <v>308394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</row>
    <row r="62" spans="1:20" ht="19.5" customHeight="1">
      <c r="A62" s="25">
        <v>612008</v>
      </c>
      <c r="B62" s="3"/>
      <c r="C62" s="3"/>
      <c r="D62" s="3"/>
      <c r="E62" s="3" t="s">
        <v>209</v>
      </c>
      <c r="F62" s="12">
        <f t="shared" si="2"/>
        <v>243684</v>
      </c>
      <c r="G62" s="6">
        <f>G63</f>
        <v>243684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1:20" ht="19.5" customHeight="1">
      <c r="A63" s="3">
        <v>612008</v>
      </c>
      <c r="B63" s="3" t="s">
        <v>177</v>
      </c>
      <c r="C63" s="3" t="s">
        <v>178</v>
      </c>
      <c r="D63" s="3" t="s">
        <v>175</v>
      </c>
      <c r="E63" s="3" t="s">
        <v>179</v>
      </c>
      <c r="F63" s="12">
        <f t="shared" si="2"/>
        <v>243684</v>
      </c>
      <c r="G63" s="3">
        <f>'总6'!C17</f>
        <v>243684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</row>
    <row r="64" spans="1:20" ht="19.5" customHeight="1">
      <c r="A64" s="25">
        <v>612009</v>
      </c>
      <c r="B64" s="3"/>
      <c r="C64" s="3"/>
      <c r="D64" s="3"/>
      <c r="E64" s="3" t="s">
        <v>210</v>
      </c>
      <c r="F64" s="12">
        <f t="shared" si="2"/>
        <v>302574</v>
      </c>
      <c r="G64" s="6">
        <f>G65</f>
        <v>302574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</row>
    <row r="65" spans="1:20" ht="19.5" customHeight="1">
      <c r="A65" s="3">
        <v>612009</v>
      </c>
      <c r="B65" s="3" t="s">
        <v>177</v>
      </c>
      <c r="C65" s="3" t="s">
        <v>178</v>
      </c>
      <c r="D65" s="3" t="s">
        <v>175</v>
      </c>
      <c r="E65" s="3" t="s">
        <v>179</v>
      </c>
      <c r="F65" s="12">
        <f t="shared" si="2"/>
        <v>302574</v>
      </c>
      <c r="G65" s="3">
        <f>'总6'!C18</f>
        <v>302574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1:20" ht="19.5" customHeight="1">
      <c r="A66" s="25">
        <v>612010</v>
      </c>
      <c r="B66" s="3"/>
      <c r="C66" s="3"/>
      <c r="D66" s="3"/>
      <c r="E66" s="3" t="s">
        <v>211</v>
      </c>
      <c r="F66" s="12">
        <f t="shared" si="2"/>
        <v>235489</v>
      </c>
      <c r="G66" s="6">
        <f>G67</f>
        <v>235489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</row>
    <row r="67" spans="1:20" ht="19.5" customHeight="1">
      <c r="A67" s="3">
        <v>612010</v>
      </c>
      <c r="B67" s="3" t="s">
        <v>177</v>
      </c>
      <c r="C67" s="3" t="s">
        <v>178</v>
      </c>
      <c r="D67" s="3" t="s">
        <v>175</v>
      </c>
      <c r="E67" s="3" t="s">
        <v>179</v>
      </c>
      <c r="F67" s="12">
        <f t="shared" si="2"/>
        <v>235489</v>
      </c>
      <c r="G67" s="3">
        <f>'总6'!C19</f>
        <v>235489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</row>
    <row r="68" spans="1:20" ht="19.5" customHeight="1">
      <c r="A68" s="25">
        <v>612011</v>
      </c>
      <c r="B68" s="3"/>
      <c r="C68" s="3"/>
      <c r="D68" s="3"/>
      <c r="E68" s="3" t="s">
        <v>212</v>
      </c>
      <c r="F68" s="12">
        <f t="shared" si="2"/>
        <v>312109</v>
      </c>
      <c r="G68" s="6">
        <f>G69</f>
        <v>312109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</row>
    <row r="69" spans="1:20" ht="19.5" customHeight="1">
      <c r="A69" s="3">
        <v>612011</v>
      </c>
      <c r="B69" s="3" t="s">
        <v>177</v>
      </c>
      <c r="C69" s="3" t="s">
        <v>178</v>
      </c>
      <c r="D69" s="3" t="s">
        <v>175</v>
      </c>
      <c r="E69" s="3" t="s">
        <v>179</v>
      </c>
      <c r="F69" s="12">
        <f t="shared" si="2"/>
        <v>312109</v>
      </c>
      <c r="G69" s="3">
        <f>'总6'!C20</f>
        <v>312109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</row>
    <row r="70" spans="1:20" ht="19.5" customHeight="1">
      <c r="A70" s="25">
        <v>612012</v>
      </c>
      <c r="B70" s="3"/>
      <c r="C70" s="3"/>
      <c r="D70" s="3"/>
      <c r="E70" s="3" t="s">
        <v>213</v>
      </c>
      <c r="F70" s="12">
        <f t="shared" si="2"/>
        <v>221414</v>
      </c>
      <c r="G70" s="6">
        <f>G71</f>
        <v>221414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1:20" ht="19.5" customHeight="1">
      <c r="A71" s="3">
        <v>612012</v>
      </c>
      <c r="B71" s="3" t="s">
        <v>177</v>
      </c>
      <c r="C71" s="3" t="s">
        <v>178</v>
      </c>
      <c r="D71" s="3" t="s">
        <v>175</v>
      </c>
      <c r="E71" s="3" t="s">
        <v>179</v>
      </c>
      <c r="F71" s="12">
        <f t="shared" si="2"/>
        <v>221414</v>
      </c>
      <c r="G71" s="3">
        <f>'总6'!C21</f>
        <v>221414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</row>
    <row r="72" spans="1:20" ht="19.5" customHeight="1">
      <c r="A72" s="25">
        <v>612013</v>
      </c>
      <c r="B72" s="3"/>
      <c r="C72" s="3"/>
      <c r="D72" s="3"/>
      <c r="E72" s="3" t="s">
        <v>214</v>
      </c>
      <c r="F72" s="12">
        <f t="shared" si="2"/>
        <v>301804</v>
      </c>
      <c r="G72" s="6">
        <f>G73</f>
        <v>301804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1:20" ht="19.5" customHeight="1">
      <c r="A73" s="3">
        <v>612013</v>
      </c>
      <c r="B73" s="3" t="s">
        <v>177</v>
      </c>
      <c r="C73" s="3" t="s">
        <v>178</v>
      </c>
      <c r="D73" s="3" t="s">
        <v>175</v>
      </c>
      <c r="E73" s="3" t="s">
        <v>179</v>
      </c>
      <c r="F73" s="12">
        <f t="shared" si="2"/>
        <v>301804</v>
      </c>
      <c r="G73" s="3">
        <f>'总6'!C22</f>
        <v>301804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</row>
    <row r="74" spans="1:20" ht="19.5" customHeight="1">
      <c r="A74" s="25">
        <v>612014</v>
      </c>
      <c r="B74" s="3"/>
      <c r="C74" s="3"/>
      <c r="D74" s="3"/>
      <c r="E74" s="3" t="s">
        <v>215</v>
      </c>
      <c r="F74" s="12">
        <f t="shared" si="2"/>
        <v>243684</v>
      </c>
      <c r="G74" s="6">
        <f>G75</f>
        <v>243684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20" ht="19.5" customHeight="1">
      <c r="A75" s="3">
        <v>612014</v>
      </c>
      <c r="B75" s="3" t="s">
        <v>177</v>
      </c>
      <c r="C75" s="3" t="s">
        <v>178</v>
      </c>
      <c r="D75" s="3" t="s">
        <v>175</v>
      </c>
      <c r="E75" s="3" t="s">
        <v>179</v>
      </c>
      <c r="F75" s="12">
        <f t="shared" si="2"/>
        <v>243684</v>
      </c>
      <c r="G75" s="3">
        <f>'总6'!C23</f>
        <v>243684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</row>
    <row r="76" spans="1:20" ht="19.5" customHeight="1">
      <c r="A76" s="25">
        <v>612015</v>
      </c>
      <c r="B76" s="3"/>
      <c r="C76" s="3"/>
      <c r="D76" s="3"/>
      <c r="E76" s="3" t="s">
        <v>216</v>
      </c>
      <c r="F76" s="12">
        <f t="shared" si="2"/>
        <v>211514</v>
      </c>
      <c r="G76" s="6">
        <f>G77</f>
        <v>211514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1:20" ht="19.5" customHeight="1">
      <c r="A77" s="3">
        <v>612015</v>
      </c>
      <c r="B77" s="3" t="s">
        <v>177</v>
      </c>
      <c r="C77" s="3" t="s">
        <v>178</v>
      </c>
      <c r="D77" s="3" t="s">
        <v>175</v>
      </c>
      <c r="E77" s="3" t="s">
        <v>179</v>
      </c>
      <c r="F77" s="12">
        <f t="shared" si="2"/>
        <v>211514</v>
      </c>
      <c r="G77" s="3">
        <f>'总6'!C24</f>
        <v>211514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</row>
  </sheetData>
  <sheetProtection/>
  <mergeCells count="2">
    <mergeCell ref="S1:T1"/>
    <mergeCell ref="A2:T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3">
      <selection activeCell="A10" sqref="A10"/>
    </sheetView>
  </sheetViews>
  <sheetFormatPr defaultColWidth="9.00390625" defaultRowHeight="14.25"/>
  <cols>
    <col min="1" max="1" width="10.50390625" style="0" customWidth="1"/>
    <col min="2" max="2" width="25.00390625" style="0" customWidth="1"/>
    <col min="3" max="3" width="19.50390625" style="0" customWidth="1"/>
    <col min="4" max="4" width="17.375" style="0" customWidth="1"/>
    <col min="5" max="5" width="16.875" style="0" customWidth="1"/>
    <col min="6" max="6" width="14.50390625" style="0" customWidth="1"/>
    <col min="7" max="7" width="11.75390625" style="0" customWidth="1"/>
    <col min="8" max="8" width="14.625" style="0" customWidth="1"/>
    <col min="9" max="9" width="15.50390625" style="0" customWidth="1"/>
    <col min="10" max="10" width="14.375" style="0" customWidth="1"/>
    <col min="11" max="11" width="12.75390625" style="0" customWidth="1"/>
  </cols>
  <sheetData>
    <row r="1" spans="10:11" ht="14.25">
      <c r="J1" s="20" t="s">
        <v>145</v>
      </c>
      <c r="K1" s="20"/>
    </row>
    <row r="2" spans="1:11" ht="27">
      <c r="A2" s="41" t="s">
        <v>217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0:11" ht="14.25">
      <c r="J3" s="21" t="s">
        <v>9</v>
      </c>
      <c r="K3" s="21"/>
    </row>
    <row r="4" spans="1:11" ht="24.75" customHeight="1">
      <c r="A4" s="3" t="s">
        <v>80</v>
      </c>
      <c r="B4" s="3" t="s">
        <v>218</v>
      </c>
      <c r="C4" s="3" t="s">
        <v>102</v>
      </c>
      <c r="D4" s="3" t="s">
        <v>219</v>
      </c>
      <c r="E4" s="3"/>
      <c r="F4" s="3"/>
      <c r="G4" s="3"/>
      <c r="H4" s="3"/>
      <c r="I4" s="3" t="s">
        <v>220</v>
      </c>
      <c r="J4" s="3"/>
      <c r="K4" s="3"/>
    </row>
    <row r="5" spans="1:11" ht="27" customHeight="1">
      <c r="A5" s="3"/>
      <c r="B5" s="3"/>
      <c r="C5" s="3"/>
      <c r="D5" s="3" t="s">
        <v>91</v>
      </c>
      <c r="E5" s="3" t="s">
        <v>221</v>
      </c>
      <c r="F5" s="3" t="s">
        <v>222</v>
      </c>
      <c r="G5" s="36" t="s">
        <v>223</v>
      </c>
      <c r="H5" s="3" t="s">
        <v>224</v>
      </c>
      <c r="I5" s="3" t="s">
        <v>91</v>
      </c>
      <c r="J5" s="3" t="s">
        <v>225</v>
      </c>
      <c r="K5" s="3" t="s">
        <v>226</v>
      </c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 t="s">
        <v>101</v>
      </c>
      <c r="B7" s="3" t="s">
        <v>101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19.5" customHeight="1">
      <c r="A8" s="3"/>
      <c r="B8" s="3" t="s">
        <v>102</v>
      </c>
      <c r="C8" s="43">
        <f aca="true" t="shared" si="0" ref="C8:C24">D8+I8</f>
        <v>22260000.101</v>
      </c>
      <c r="D8" s="25">
        <f aca="true" t="shared" si="1" ref="D8:D24">SUM(E8:H8)</f>
        <v>14200000.101</v>
      </c>
      <c r="E8" s="66">
        <f aca="true" t="shared" si="2" ref="E8:J8">SUM(E9)</f>
        <v>6101220.845000001</v>
      </c>
      <c r="F8" s="27">
        <f t="shared" si="2"/>
        <v>2325796.32</v>
      </c>
      <c r="G8" s="43">
        <f t="shared" si="2"/>
        <v>5757741.063999999</v>
      </c>
      <c r="H8" s="66">
        <f t="shared" si="2"/>
        <v>15241.872000000001</v>
      </c>
      <c r="I8" s="25">
        <f t="shared" si="2"/>
        <v>8060000</v>
      </c>
      <c r="J8" s="25">
        <f t="shared" si="2"/>
        <v>8060000</v>
      </c>
      <c r="K8" s="3">
        <v>0</v>
      </c>
    </row>
    <row r="9" spans="1:11" ht="19.5" customHeight="1">
      <c r="A9" s="3"/>
      <c r="B9" s="3" t="s">
        <v>85</v>
      </c>
      <c r="C9" s="43">
        <f t="shared" si="0"/>
        <v>22260000.101</v>
      </c>
      <c r="D9" s="25">
        <f t="shared" si="1"/>
        <v>14200000.101</v>
      </c>
      <c r="E9" s="66">
        <f aca="true" t="shared" si="3" ref="E9:J9">SUM(E10:E27)</f>
        <v>6101220.845000001</v>
      </c>
      <c r="F9" s="27">
        <f t="shared" si="3"/>
        <v>2325796.32</v>
      </c>
      <c r="G9" s="43">
        <f t="shared" si="3"/>
        <v>5757741.063999999</v>
      </c>
      <c r="H9" s="66">
        <f t="shared" si="3"/>
        <v>15241.872000000001</v>
      </c>
      <c r="I9" s="25">
        <f t="shared" si="3"/>
        <v>8060000</v>
      </c>
      <c r="J9" s="25">
        <f t="shared" si="3"/>
        <v>8060000</v>
      </c>
      <c r="K9" s="3">
        <v>0</v>
      </c>
    </row>
    <row r="10" spans="1:11" ht="19.5" customHeight="1">
      <c r="A10" s="25">
        <v>612001</v>
      </c>
      <c r="B10" s="3" t="s">
        <v>227</v>
      </c>
      <c r="C10" s="25">
        <f t="shared" si="0"/>
        <v>15657868.995000001</v>
      </c>
      <c r="D10" s="25">
        <f t="shared" si="1"/>
        <v>7873868.995000001</v>
      </c>
      <c r="E10" s="66">
        <f>'6-1'!F11</f>
        <v>3549313.3150000004</v>
      </c>
      <c r="F10" s="25">
        <f>'6-2'!F10</f>
        <v>1057449.2</v>
      </c>
      <c r="G10" s="43">
        <f>'6-3'!F10</f>
        <v>3251864.608</v>
      </c>
      <c r="H10" s="66">
        <f>'6-4'!F11</f>
        <v>15241.872000000001</v>
      </c>
      <c r="I10" s="67">
        <f>SUM(J10:K10)</f>
        <v>7784000</v>
      </c>
      <c r="J10" s="25">
        <f>'6-5'!I9</f>
        <v>7784000</v>
      </c>
      <c r="K10" s="3">
        <v>0</v>
      </c>
    </row>
    <row r="11" spans="1:11" ht="19.5" customHeight="1">
      <c r="A11" s="25">
        <v>612002</v>
      </c>
      <c r="B11" s="3" t="s">
        <v>228</v>
      </c>
      <c r="C11" s="66">
        <f t="shared" si="0"/>
        <v>1726716.376</v>
      </c>
      <c r="D11" s="25">
        <f t="shared" si="1"/>
        <v>1450716.376</v>
      </c>
      <c r="E11" s="66">
        <f>'6-1'!F15</f>
        <v>1103689.64</v>
      </c>
      <c r="F11" s="25">
        <f>'6-2'!F13</f>
        <v>136619.68</v>
      </c>
      <c r="G11" s="43">
        <f>'6-3'!F18</f>
        <v>210407.056</v>
      </c>
      <c r="H11" s="25">
        <v>0</v>
      </c>
      <c r="I11" s="67">
        <f>SUM(J11:K11)</f>
        <v>276000</v>
      </c>
      <c r="J11" s="25">
        <f>'6-5'!I38</f>
        <v>276000</v>
      </c>
      <c r="K11" s="3">
        <v>0</v>
      </c>
    </row>
    <row r="12" spans="1:11" ht="19.5" customHeight="1">
      <c r="A12" s="25">
        <v>612003</v>
      </c>
      <c r="B12" s="3" t="s">
        <v>229</v>
      </c>
      <c r="C12" s="66">
        <f t="shared" si="0"/>
        <v>900579.4400000001</v>
      </c>
      <c r="D12" s="25">
        <f t="shared" si="1"/>
        <v>900579.4400000001</v>
      </c>
      <c r="E12" s="66">
        <f>'6-1'!F19</f>
        <v>646091.86</v>
      </c>
      <c r="F12" s="25">
        <f>'6-2'!F15</f>
        <v>146765.78000000003</v>
      </c>
      <c r="G12" s="43">
        <f>'6-3'!F22</f>
        <v>107721.8</v>
      </c>
      <c r="H12" s="25">
        <v>0</v>
      </c>
      <c r="I12" s="25">
        <v>0</v>
      </c>
      <c r="J12" s="25">
        <v>0</v>
      </c>
      <c r="K12" s="3">
        <v>0</v>
      </c>
    </row>
    <row r="13" spans="1:11" ht="19.5" customHeight="1">
      <c r="A13" s="25">
        <v>612004</v>
      </c>
      <c r="B13" s="3" t="s">
        <v>230</v>
      </c>
      <c r="C13" s="25">
        <f t="shared" si="0"/>
        <v>1096791.29</v>
      </c>
      <c r="D13" s="25">
        <f t="shared" si="1"/>
        <v>1096791.29</v>
      </c>
      <c r="E13" s="66">
        <f>'6-1'!F23</f>
        <v>802126.03</v>
      </c>
      <c r="F13" s="25">
        <f>'6-2'!F17</f>
        <v>161461.66</v>
      </c>
      <c r="G13" s="43">
        <f>'6-3'!F25</f>
        <v>133203.6</v>
      </c>
      <c r="H13" s="25">
        <v>0</v>
      </c>
      <c r="I13" s="25">
        <v>0</v>
      </c>
      <c r="J13" s="25">
        <v>0</v>
      </c>
      <c r="K13" s="3">
        <v>0</v>
      </c>
    </row>
    <row r="14" spans="1:11" ht="19.5" customHeight="1">
      <c r="A14" s="25">
        <v>612005</v>
      </c>
      <c r="B14" s="36" t="s">
        <v>206</v>
      </c>
      <c r="C14" s="25">
        <f t="shared" si="0"/>
        <v>262559</v>
      </c>
      <c r="D14" s="25">
        <f t="shared" si="1"/>
        <v>262559</v>
      </c>
      <c r="E14" s="25">
        <v>0</v>
      </c>
      <c r="F14" s="25">
        <f>'6-2'!F19</f>
        <v>75390</v>
      </c>
      <c r="G14" s="25">
        <f>'6-3'!M28</f>
        <v>187169</v>
      </c>
      <c r="H14" s="25">
        <v>0</v>
      </c>
      <c r="I14" s="25">
        <v>0</v>
      </c>
      <c r="J14" s="25">
        <v>0</v>
      </c>
      <c r="K14" s="3">
        <v>0</v>
      </c>
    </row>
    <row r="15" spans="1:11" ht="19.5" customHeight="1">
      <c r="A15" s="25">
        <v>612006</v>
      </c>
      <c r="B15" s="3" t="s">
        <v>207</v>
      </c>
      <c r="C15" s="25">
        <f t="shared" si="0"/>
        <v>234819</v>
      </c>
      <c r="D15" s="25">
        <f t="shared" si="1"/>
        <v>234819</v>
      </c>
      <c r="E15" s="25">
        <v>0</v>
      </c>
      <c r="F15" s="25">
        <v>72130</v>
      </c>
      <c r="G15" s="25">
        <f>'6-3'!M30</f>
        <v>162689</v>
      </c>
      <c r="H15" s="25">
        <v>0</v>
      </c>
      <c r="I15" s="25">
        <v>0</v>
      </c>
      <c r="J15" s="25">
        <v>0</v>
      </c>
      <c r="K15" s="3">
        <v>0</v>
      </c>
    </row>
    <row r="16" spans="1:11" ht="19.5" customHeight="1">
      <c r="A16" s="25">
        <v>612007</v>
      </c>
      <c r="B16" s="3" t="s">
        <v>208</v>
      </c>
      <c r="C16" s="25">
        <f t="shared" si="0"/>
        <v>308394</v>
      </c>
      <c r="D16" s="25">
        <f t="shared" si="1"/>
        <v>308394</v>
      </c>
      <c r="E16" s="25">
        <v>0</v>
      </c>
      <c r="F16" s="25">
        <v>73705</v>
      </c>
      <c r="G16" s="25">
        <f>'6-3'!M32</f>
        <v>234689</v>
      </c>
      <c r="H16" s="25">
        <v>0</v>
      </c>
      <c r="I16" s="25">
        <v>0</v>
      </c>
      <c r="J16" s="25">
        <v>0</v>
      </c>
      <c r="K16" s="3">
        <v>0</v>
      </c>
    </row>
    <row r="17" spans="1:11" ht="19.5" customHeight="1">
      <c r="A17" s="25">
        <v>612008</v>
      </c>
      <c r="B17" s="3" t="s">
        <v>209</v>
      </c>
      <c r="C17" s="25">
        <f t="shared" si="0"/>
        <v>243684</v>
      </c>
      <c r="D17" s="25">
        <f t="shared" si="1"/>
        <v>243684</v>
      </c>
      <c r="E17" s="25">
        <v>0</v>
      </c>
      <c r="F17" s="25">
        <v>76315</v>
      </c>
      <c r="G17" s="25">
        <f>'6-3'!M34</f>
        <v>167369</v>
      </c>
      <c r="H17" s="25">
        <v>0</v>
      </c>
      <c r="I17" s="25">
        <v>0</v>
      </c>
      <c r="J17" s="25">
        <v>0</v>
      </c>
      <c r="K17" s="3">
        <v>0</v>
      </c>
    </row>
    <row r="18" spans="1:11" ht="19.5" customHeight="1">
      <c r="A18" s="25">
        <v>612009</v>
      </c>
      <c r="B18" s="3" t="s">
        <v>210</v>
      </c>
      <c r="C18" s="25">
        <f t="shared" si="0"/>
        <v>302574</v>
      </c>
      <c r="D18" s="25">
        <f t="shared" si="1"/>
        <v>302574</v>
      </c>
      <c r="E18" s="25">
        <v>0</v>
      </c>
      <c r="F18" s="25">
        <v>75445</v>
      </c>
      <c r="G18" s="25">
        <f>'6-3'!M36</f>
        <v>227129</v>
      </c>
      <c r="H18" s="25">
        <v>0</v>
      </c>
      <c r="I18" s="25">
        <v>0</v>
      </c>
      <c r="J18" s="25">
        <v>0</v>
      </c>
      <c r="K18" s="3">
        <v>0</v>
      </c>
    </row>
    <row r="19" spans="1:11" ht="19.5" customHeight="1">
      <c r="A19" s="25">
        <v>612010</v>
      </c>
      <c r="B19" s="3" t="s">
        <v>211</v>
      </c>
      <c r="C19" s="25">
        <f t="shared" si="0"/>
        <v>235489</v>
      </c>
      <c r="D19" s="25">
        <f t="shared" si="1"/>
        <v>235489</v>
      </c>
      <c r="E19" s="25">
        <v>0</v>
      </c>
      <c r="F19" s="25">
        <v>79880</v>
      </c>
      <c r="G19" s="25">
        <f>'6-3'!M38</f>
        <v>155609</v>
      </c>
      <c r="H19" s="25">
        <v>0</v>
      </c>
      <c r="I19" s="25">
        <v>0</v>
      </c>
      <c r="J19" s="25">
        <v>0</v>
      </c>
      <c r="K19" s="3">
        <v>0</v>
      </c>
    </row>
    <row r="20" spans="1:11" ht="19.5" customHeight="1">
      <c r="A20" s="25">
        <v>612011</v>
      </c>
      <c r="B20" s="3" t="s">
        <v>212</v>
      </c>
      <c r="C20" s="25">
        <f t="shared" si="0"/>
        <v>312109</v>
      </c>
      <c r="D20" s="25">
        <f t="shared" si="1"/>
        <v>312109</v>
      </c>
      <c r="E20" s="25">
        <v>0</v>
      </c>
      <c r="F20" s="25">
        <v>72140</v>
      </c>
      <c r="G20" s="25">
        <f>'6-3'!M40</f>
        <v>239969</v>
      </c>
      <c r="H20" s="25">
        <v>0</v>
      </c>
      <c r="I20" s="25">
        <v>0</v>
      </c>
      <c r="J20" s="25">
        <v>0</v>
      </c>
      <c r="K20" s="3">
        <v>0</v>
      </c>
    </row>
    <row r="21" spans="1:11" ht="19.5" customHeight="1">
      <c r="A21" s="25">
        <v>612012</v>
      </c>
      <c r="B21" s="3" t="s">
        <v>213</v>
      </c>
      <c r="C21" s="25">
        <f t="shared" si="0"/>
        <v>221414</v>
      </c>
      <c r="D21" s="25">
        <f t="shared" si="1"/>
        <v>221414</v>
      </c>
      <c r="E21" s="25">
        <v>0</v>
      </c>
      <c r="F21" s="25">
        <v>74325</v>
      </c>
      <c r="G21" s="25">
        <f>'6-3'!M42</f>
        <v>147089</v>
      </c>
      <c r="H21" s="25">
        <v>0</v>
      </c>
      <c r="I21" s="25">
        <v>0</v>
      </c>
      <c r="J21" s="25">
        <v>0</v>
      </c>
      <c r="K21" s="3">
        <v>0</v>
      </c>
    </row>
    <row r="22" spans="1:11" ht="19.5" customHeight="1">
      <c r="A22" s="25">
        <v>612013</v>
      </c>
      <c r="B22" s="3" t="s">
        <v>214</v>
      </c>
      <c r="C22" s="25">
        <f t="shared" si="0"/>
        <v>301804</v>
      </c>
      <c r="D22" s="25">
        <f t="shared" si="1"/>
        <v>301804</v>
      </c>
      <c r="E22" s="25">
        <v>0</v>
      </c>
      <c r="F22" s="25">
        <v>73235</v>
      </c>
      <c r="G22" s="25">
        <f>'6-3'!M44</f>
        <v>228569</v>
      </c>
      <c r="H22" s="25">
        <v>0</v>
      </c>
      <c r="I22" s="25">
        <v>0</v>
      </c>
      <c r="J22" s="25">
        <v>0</v>
      </c>
      <c r="K22" s="3">
        <v>0</v>
      </c>
    </row>
    <row r="23" spans="1:11" ht="19.5" customHeight="1">
      <c r="A23" s="25">
        <v>612014</v>
      </c>
      <c r="B23" s="3" t="s">
        <v>215</v>
      </c>
      <c r="C23" s="25">
        <f t="shared" si="0"/>
        <v>243684</v>
      </c>
      <c r="D23" s="25">
        <f t="shared" si="1"/>
        <v>243684</v>
      </c>
      <c r="E23" s="25">
        <v>0</v>
      </c>
      <c r="F23" s="25">
        <v>76795</v>
      </c>
      <c r="G23" s="25">
        <f>'6-3'!M46</f>
        <v>166889</v>
      </c>
      <c r="H23" s="25">
        <v>0</v>
      </c>
      <c r="I23" s="25">
        <v>0</v>
      </c>
      <c r="J23" s="25">
        <v>0</v>
      </c>
      <c r="K23" s="3">
        <v>0</v>
      </c>
    </row>
    <row r="24" spans="1:11" ht="19.5" customHeight="1">
      <c r="A24" s="25">
        <v>612015</v>
      </c>
      <c r="B24" s="3" t="s">
        <v>216</v>
      </c>
      <c r="C24" s="25">
        <f t="shared" si="0"/>
        <v>211514</v>
      </c>
      <c r="D24" s="25">
        <f t="shared" si="1"/>
        <v>211514</v>
      </c>
      <c r="E24" s="25">
        <v>0</v>
      </c>
      <c r="F24" s="25">
        <v>74140</v>
      </c>
      <c r="G24" s="25">
        <f>'6-3'!M48</f>
        <v>137374</v>
      </c>
      <c r="H24" s="25">
        <v>0</v>
      </c>
      <c r="I24" s="25">
        <v>0</v>
      </c>
      <c r="J24" s="25">
        <v>0</v>
      </c>
      <c r="K24" s="3">
        <v>0</v>
      </c>
    </row>
  </sheetData>
  <sheetProtection/>
  <mergeCells count="3">
    <mergeCell ref="J1:K1"/>
    <mergeCell ref="A2:K2"/>
    <mergeCell ref="J3:K3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5">
      <selection activeCell="A15" sqref="A15:A18"/>
    </sheetView>
  </sheetViews>
  <sheetFormatPr defaultColWidth="9.00390625" defaultRowHeight="14.25"/>
  <cols>
    <col min="2" max="2" width="4.25390625" style="0" customWidth="1"/>
    <col min="3" max="3" width="3.625" style="0" customWidth="1"/>
    <col min="4" max="4" width="4.25390625" style="0" customWidth="1"/>
    <col min="5" max="5" width="26.625" style="0" customWidth="1"/>
    <col min="6" max="6" width="10.50390625" style="0" customWidth="1"/>
    <col min="7" max="7" width="8.00390625" style="0" customWidth="1"/>
    <col min="8" max="8" width="8.375" style="0" customWidth="1"/>
    <col min="9" max="9" width="6.625" style="0" customWidth="1"/>
    <col min="10" max="11" width="8.25390625" style="0" customWidth="1"/>
    <col min="12" max="12" width="8.125" style="0" customWidth="1"/>
    <col min="13" max="13" width="7.375" style="0" customWidth="1"/>
    <col min="15" max="15" width="10.375" style="0" customWidth="1"/>
    <col min="16" max="16" width="4.75390625" style="0" customWidth="1"/>
    <col min="17" max="17" width="10.375" style="0" customWidth="1"/>
    <col min="18" max="20" width="8.125" style="0" customWidth="1"/>
    <col min="21" max="21" width="6.625" style="0" customWidth="1"/>
    <col min="22" max="22" width="8.75390625" style="0" customWidth="1"/>
    <col min="23" max="23" width="9.50390625" style="0" bestFit="1" customWidth="1"/>
  </cols>
  <sheetData>
    <row r="1" spans="21:22" ht="14.25">
      <c r="U1" s="63" t="s">
        <v>231</v>
      </c>
      <c r="V1" s="63"/>
    </row>
    <row r="2" spans="1:22" ht="27">
      <c r="A2" s="41" t="s">
        <v>232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21:22" ht="14.25">
      <c r="U3" s="21" t="s">
        <v>9</v>
      </c>
      <c r="V3" s="21"/>
    </row>
    <row r="4" spans="1:22" ht="19.5" customHeight="1">
      <c r="A4" s="3" t="s">
        <v>80</v>
      </c>
      <c r="B4" s="3" t="s">
        <v>147</v>
      </c>
      <c r="C4" s="3"/>
      <c r="D4" s="3"/>
      <c r="E4" s="3" t="s">
        <v>233</v>
      </c>
      <c r="F4" s="3" t="s">
        <v>221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9.5" customHeight="1">
      <c r="A5" s="3"/>
      <c r="B5" s="3" t="s">
        <v>151</v>
      </c>
      <c r="C5" s="3" t="s">
        <v>152</v>
      </c>
      <c r="D5" s="3" t="s">
        <v>153</v>
      </c>
      <c r="E5" s="3"/>
      <c r="F5" s="2" t="s">
        <v>102</v>
      </c>
      <c r="G5" s="2" t="s">
        <v>234</v>
      </c>
      <c r="H5" s="2" t="s">
        <v>235</v>
      </c>
      <c r="I5" s="2"/>
      <c r="J5" s="2"/>
      <c r="K5" s="2"/>
      <c r="L5" s="2" t="s">
        <v>236</v>
      </c>
      <c r="M5" s="2" t="s">
        <v>237</v>
      </c>
      <c r="N5" s="2" t="s">
        <v>238</v>
      </c>
      <c r="O5" s="2"/>
      <c r="P5" s="2"/>
      <c r="Q5" s="2"/>
      <c r="R5" s="2"/>
      <c r="S5" s="2"/>
      <c r="T5" s="2"/>
      <c r="U5" s="2"/>
      <c r="V5" s="2" t="s">
        <v>239</v>
      </c>
    </row>
    <row r="6" spans="1:22" ht="24.75" customHeight="1">
      <c r="A6" s="3"/>
      <c r="B6" s="3"/>
      <c r="C6" s="3"/>
      <c r="D6" s="3"/>
      <c r="E6" s="3"/>
      <c r="F6" s="2"/>
      <c r="G6" s="2"/>
      <c r="H6" s="2" t="s">
        <v>91</v>
      </c>
      <c r="I6" s="4" t="s">
        <v>240</v>
      </c>
      <c r="J6" s="5" t="s">
        <v>241</v>
      </c>
      <c r="K6" s="5" t="s">
        <v>242</v>
      </c>
      <c r="L6" s="4"/>
      <c r="M6" s="2"/>
      <c r="N6" s="2" t="s">
        <v>91</v>
      </c>
      <c r="O6" s="4" t="s">
        <v>243</v>
      </c>
      <c r="P6" s="5" t="s">
        <v>244</v>
      </c>
      <c r="Q6" s="4" t="s">
        <v>245</v>
      </c>
      <c r="R6" s="4" t="s">
        <v>246</v>
      </c>
      <c r="S6" s="4" t="s">
        <v>247</v>
      </c>
      <c r="T6" s="4" t="s">
        <v>248</v>
      </c>
      <c r="U6" s="4" t="s">
        <v>249</v>
      </c>
      <c r="V6" s="4" t="s">
        <v>239</v>
      </c>
    </row>
    <row r="7" spans="1:2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9.5" customHeight="1">
      <c r="A8" s="3" t="s">
        <v>101</v>
      </c>
      <c r="B8" s="3" t="s">
        <v>101</v>
      </c>
      <c r="C8" s="3" t="s">
        <v>101</v>
      </c>
      <c r="D8" s="3" t="s">
        <v>101</v>
      </c>
      <c r="E8" s="3" t="s">
        <v>101</v>
      </c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</row>
    <row r="9" spans="1:22" ht="19.5" customHeight="1">
      <c r="A9" s="3"/>
      <c r="B9" s="3"/>
      <c r="C9" s="3"/>
      <c r="D9" s="3"/>
      <c r="E9" s="3" t="s">
        <v>102</v>
      </c>
      <c r="F9" s="55">
        <f aca="true" t="shared" si="0" ref="F9:M9">SUM(F10)</f>
        <v>6101220.845</v>
      </c>
      <c r="G9" s="25">
        <f t="shared" si="0"/>
        <v>2230469</v>
      </c>
      <c r="H9" s="25">
        <f t="shared" si="0"/>
        <v>2111520</v>
      </c>
      <c r="I9" s="25">
        <f t="shared" si="0"/>
        <v>13200</v>
      </c>
      <c r="J9" s="25">
        <f t="shared" si="0"/>
        <v>1065360</v>
      </c>
      <c r="K9" s="25">
        <f t="shared" si="0"/>
        <v>1032960</v>
      </c>
      <c r="L9" s="25">
        <f t="shared" si="0"/>
        <v>584340</v>
      </c>
      <c r="M9" s="25">
        <f t="shared" si="0"/>
        <v>125376</v>
      </c>
      <c r="N9" s="25">
        <f aca="true" t="shared" si="1" ref="N9:V9">SUM(N10)</f>
        <v>1049515.845</v>
      </c>
      <c r="O9" s="25">
        <f t="shared" si="1"/>
        <v>674234.8800000001</v>
      </c>
      <c r="P9" s="25">
        <f t="shared" si="1"/>
        <v>0</v>
      </c>
      <c r="Q9" s="25">
        <f t="shared" si="1"/>
        <v>337117.44000000006</v>
      </c>
      <c r="R9" s="25">
        <f t="shared" si="1"/>
        <v>8665.75</v>
      </c>
      <c r="S9" s="25">
        <f t="shared" si="1"/>
        <v>8427.93</v>
      </c>
      <c r="T9" s="25">
        <f t="shared" si="1"/>
        <v>21069.845</v>
      </c>
      <c r="U9" s="25">
        <f t="shared" si="1"/>
        <v>0</v>
      </c>
      <c r="V9" s="25">
        <f t="shared" si="1"/>
        <v>0</v>
      </c>
    </row>
    <row r="10" spans="1:22" ht="19.5" customHeight="1">
      <c r="A10" s="36"/>
      <c r="B10" s="3"/>
      <c r="C10" s="3"/>
      <c r="D10" s="3"/>
      <c r="E10" s="2" t="s">
        <v>85</v>
      </c>
      <c r="F10" s="55">
        <f aca="true" t="shared" si="2" ref="F10:F26">G10+H10+L10+M10+N10</f>
        <v>6101220.845</v>
      </c>
      <c r="G10" s="2">
        <f aca="true" t="shared" si="3" ref="G10:O10">G11+G15+G19+G23</f>
        <v>2230469</v>
      </c>
      <c r="H10" s="25">
        <f t="shared" si="3"/>
        <v>2111520</v>
      </c>
      <c r="I10" s="2">
        <f t="shared" si="3"/>
        <v>13200</v>
      </c>
      <c r="J10" s="2">
        <f t="shared" si="3"/>
        <v>1065360</v>
      </c>
      <c r="K10" s="2">
        <f t="shared" si="3"/>
        <v>1032960</v>
      </c>
      <c r="L10" s="2">
        <f t="shared" si="3"/>
        <v>584340</v>
      </c>
      <c r="M10" s="2">
        <f t="shared" si="3"/>
        <v>125376</v>
      </c>
      <c r="N10" s="25">
        <f t="shared" si="3"/>
        <v>1049515.845</v>
      </c>
      <c r="O10" s="2">
        <f t="shared" si="3"/>
        <v>674234.8800000001</v>
      </c>
      <c r="P10" s="2">
        <f aca="true" t="shared" si="4" ref="P10:V10">P11+P15+P19+P23</f>
        <v>0</v>
      </c>
      <c r="Q10" s="2">
        <f t="shared" si="4"/>
        <v>337117.44000000006</v>
      </c>
      <c r="R10" s="2">
        <f t="shared" si="4"/>
        <v>8665.75</v>
      </c>
      <c r="S10" s="2">
        <f t="shared" si="4"/>
        <v>8427.93</v>
      </c>
      <c r="T10" s="2">
        <f t="shared" si="4"/>
        <v>21069.845</v>
      </c>
      <c r="U10" s="2">
        <f t="shared" si="4"/>
        <v>0</v>
      </c>
      <c r="V10" s="2">
        <f t="shared" si="4"/>
        <v>0</v>
      </c>
    </row>
    <row r="11" spans="1:23" ht="19.5" customHeight="1">
      <c r="A11" s="25">
        <v>612001</v>
      </c>
      <c r="B11" s="3"/>
      <c r="C11" s="3"/>
      <c r="D11" s="3"/>
      <c r="E11" s="2" t="s">
        <v>227</v>
      </c>
      <c r="F11" s="56">
        <f aca="true" t="shared" si="5" ref="F11:M11">SUM(F12:F14)</f>
        <v>3549313.3150000004</v>
      </c>
      <c r="G11" s="25">
        <f t="shared" si="5"/>
        <v>1267397</v>
      </c>
      <c r="H11" s="25">
        <f t="shared" si="5"/>
        <v>1383540</v>
      </c>
      <c r="I11" s="25">
        <f t="shared" si="5"/>
        <v>13200</v>
      </c>
      <c r="J11" s="25">
        <f t="shared" si="5"/>
        <v>792960</v>
      </c>
      <c r="K11" s="25">
        <f t="shared" si="5"/>
        <v>577380</v>
      </c>
      <c r="L11" s="25">
        <f t="shared" si="5"/>
        <v>210720</v>
      </c>
      <c r="M11" s="25">
        <f t="shared" si="5"/>
        <v>87617</v>
      </c>
      <c r="N11" s="25">
        <f aca="true" t="shared" si="6" ref="N11:U11">SUM(N12:N14)</f>
        <v>600039.3150000001</v>
      </c>
      <c r="O11" s="25">
        <f t="shared" si="6"/>
        <v>386681.12000000005</v>
      </c>
      <c r="P11" s="25">
        <f t="shared" si="6"/>
        <v>0</v>
      </c>
      <c r="Q11" s="25">
        <f t="shared" si="6"/>
        <v>193340.56000000003</v>
      </c>
      <c r="R11" s="25">
        <f t="shared" si="6"/>
        <v>3100.34</v>
      </c>
      <c r="S11" s="25">
        <f t="shared" si="6"/>
        <v>4833.51</v>
      </c>
      <c r="T11" s="25">
        <f t="shared" si="6"/>
        <v>12083.785000000002</v>
      </c>
      <c r="U11" s="25">
        <f t="shared" si="6"/>
        <v>0</v>
      </c>
      <c r="V11" s="3">
        <v>0</v>
      </c>
      <c r="W11" s="64">
        <f>F11+'6-2'!F10+'6-3'!F10+'6-4'!F9+'6-5'!I9</f>
        <v>15657868.995000001</v>
      </c>
    </row>
    <row r="12" spans="1:22" ht="19.5" customHeight="1">
      <c r="A12" s="17">
        <v>612001</v>
      </c>
      <c r="B12" s="3" t="s">
        <v>158</v>
      </c>
      <c r="C12" s="3" t="s">
        <v>162</v>
      </c>
      <c r="D12" s="3" t="s">
        <v>159</v>
      </c>
      <c r="E12" s="2" t="s">
        <v>250</v>
      </c>
      <c r="F12" s="57">
        <f t="shared" si="2"/>
        <v>2957207.85</v>
      </c>
      <c r="G12" s="58">
        <f>1082100+40080+145200+17</f>
        <v>1267397</v>
      </c>
      <c r="H12" s="25">
        <f aca="true" t="shared" si="7" ref="H12:H26">SUM(I12:K12)</f>
        <v>1383540</v>
      </c>
      <c r="I12" s="58">
        <v>13200</v>
      </c>
      <c r="J12" s="45">
        <v>792960</v>
      </c>
      <c r="K12" s="45">
        <v>577380</v>
      </c>
      <c r="L12" s="45">
        <v>210720</v>
      </c>
      <c r="M12" s="58">
        <v>87617</v>
      </c>
      <c r="N12" s="25">
        <f aca="true" t="shared" si="8" ref="N12:N26">SUM(O12:V12)</f>
        <v>7933.85</v>
      </c>
      <c r="O12" s="58">
        <v>0</v>
      </c>
      <c r="P12" s="58">
        <v>0</v>
      </c>
      <c r="Q12" s="58">
        <v>0</v>
      </c>
      <c r="R12" s="58">
        <v>3100.34</v>
      </c>
      <c r="S12" s="58">
        <v>4833.51</v>
      </c>
      <c r="T12" s="58">
        <v>0</v>
      </c>
      <c r="U12" s="58">
        <v>0</v>
      </c>
      <c r="V12" s="3">
        <v>0</v>
      </c>
    </row>
    <row r="13" spans="1:22" ht="19.5" customHeight="1">
      <c r="A13" s="17">
        <v>612001</v>
      </c>
      <c r="B13" s="3" t="s">
        <v>174</v>
      </c>
      <c r="C13" s="3" t="s">
        <v>175</v>
      </c>
      <c r="D13" s="3" t="s">
        <v>175</v>
      </c>
      <c r="E13" s="26" t="s">
        <v>180</v>
      </c>
      <c r="F13" s="57">
        <f t="shared" si="2"/>
        <v>386681.12000000005</v>
      </c>
      <c r="G13" s="58">
        <v>0</v>
      </c>
      <c r="H13" s="25">
        <f t="shared" si="7"/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25">
        <f t="shared" si="8"/>
        <v>386681.12000000005</v>
      </c>
      <c r="O13" s="61">
        <v>386681.12000000005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3">
        <v>0</v>
      </c>
    </row>
    <row r="14" spans="1:22" ht="19.5" customHeight="1">
      <c r="A14" s="17">
        <v>612001</v>
      </c>
      <c r="B14" s="3" t="s">
        <v>183</v>
      </c>
      <c r="C14" s="3" t="s">
        <v>175</v>
      </c>
      <c r="D14" s="3" t="s">
        <v>159</v>
      </c>
      <c r="E14" s="2" t="s">
        <v>251</v>
      </c>
      <c r="F14" s="57">
        <f t="shared" si="2"/>
        <v>205424.34500000003</v>
      </c>
      <c r="G14" s="58">
        <v>0</v>
      </c>
      <c r="H14" s="25">
        <f t="shared" si="7"/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25">
        <f t="shared" si="8"/>
        <v>205424.34500000003</v>
      </c>
      <c r="O14" s="58">
        <v>0</v>
      </c>
      <c r="P14" s="58">
        <v>0</v>
      </c>
      <c r="Q14" s="53">
        <v>193340.56000000003</v>
      </c>
      <c r="R14" s="58">
        <v>0</v>
      </c>
      <c r="S14" s="58">
        <v>0</v>
      </c>
      <c r="T14" s="34">
        <v>12083.785000000002</v>
      </c>
      <c r="U14" s="58">
        <v>0</v>
      </c>
      <c r="V14" s="3">
        <v>0</v>
      </c>
    </row>
    <row r="15" spans="1:22" ht="19.5" customHeight="1">
      <c r="A15" s="25">
        <v>612002</v>
      </c>
      <c r="B15" s="3"/>
      <c r="C15" s="3"/>
      <c r="D15" s="3"/>
      <c r="E15" s="2" t="s">
        <v>252</v>
      </c>
      <c r="F15" s="56">
        <f aca="true" t="shared" si="9" ref="F15:M15">SUM(F16:F18)</f>
        <v>1103689.64</v>
      </c>
      <c r="G15" s="25">
        <f t="shared" si="9"/>
        <v>418548</v>
      </c>
      <c r="H15" s="25">
        <f t="shared" si="9"/>
        <v>458460</v>
      </c>
      <c r="I15" s="25">
        <f t="shared" si="9"/>
        <v>0</v>
      </c>
      <c r="J15" s="25">
        <f t="shared" si="9"/>
        <v>272400</v>
      </c>
      <c r="K15" s="25">
        <f t="shared" si="9"/>
        <v>186060</v>
      </c>
      <c r="L15" s="25">
        <f t="shared" si="9"/>
        <v>0</v>
      </c>
      <c r="M15" s="25">
        <f t="shared" si="9"/>
        <v>37759</v>
      </c>
      <c r="N15" s="25">
        <f aca="true" t="shared" si="10" ref="N15:T15">SUM(N16:N18)</f>
        <v>188922.64</v>
      </c>
      <c r="O15" s="25">
        <f t="shared" si="10"/>
        <v>122122.72</v>
      </c>
      <c r="P15" s="25">
        <f t="shared" si="10"/>
        <v>0</v>
      </c>
      <c r="Q15" s="25">
        <f t="shared" si="10"/>
        <v>61061.36</v>
      </c>
      <c r="R15" s="25">
        <f t="shared" si="10"/>
        <v>395.69</v>
      </c>
      <c r="S15" s="25">
        <f t="shared" si="10"/>
        <v>1526.53</v>
      </c>
      <c r="T15" s="25">
        <f t="shared" si="10"/>
        <v>3816.34</v>
      </c>
      <c r="U15" s="2">
        <v>0</v>
      </c>
      <c r="V15" s="3">
        <v>0</v>
      </c>
    </row>
    <row r="16" spans="1:22" ht="19.5" customHeight="1">
      <c r="A16" s="3">
        <v>612002</v>
      </c>
      <c r="B16" s="3" t="s">
        <v>158</v>
      </c>
      <c r="C16" s="3" t="s">
        <v>166</v>
      </c>
      <c r="D16" s="3" t="s">
        <v>159</v>
      </c>
      <c r="E16" s="2" t="s">
        <v>253</v>
      </c>
      <c r="F16" s="57">
        <f t="shared" si="2"/>
        <v>916689.22</v>
      </c>
      <c r="G16" s="58">
        <f>357708+60840</f>
        <v>418548</v>
      </c>
      <c r="H16" s="25">
        <f t="shared" si="7"/>
        <v>458460</v>
      </c>
      <c r="I16" s="58">
        <v>0</v>
      </c>
      <c r="J16" s="58">
        <v>272400</v>
      </c>
      <c r="K16" s="58">
        <v>186060</v>
      </c>
      <c r="L16" s="58">
        <v>0</v>
      </c>
      <c r="M16" s="58">
        <v>37759</v>
      </c>
      <c r="N16" s="25">
        <f t="shared" si="8"/>
        <v>1922.22</v>
      </c>
      <c r="O16" s="58">
        <v>0</v>
      </c>
      <c r="P16" s="58">
        <v>0</v>
      </c>
      <c r="Q16" s="58">
        <v>0</v>
      </c>
      <c r="R16" s="58">
        <v>395.69</v>
      </c>
      <c r="S16" s="58">
        <v>1526.53</v>
      </c>
      <c r="T16" s="58">
        <v>0</v>
      </c>
      <c r="U16" s="58">
        <v>0</v>
      </c>
      <c r="V16" s="3">
        <v>0</v>
      </c>
    </row>
    <row r="17" spans="1:22" ht="19.5" customHeight="1">
      <c r="A17" s="3">
        <v>612002</v>
      </c>
      <c r="B17" s="3" t="s">
        <v>174</v>
      </c>
      <c r="C17" s="3" t="s">
        <v>175</v>
      </c>
      <c r="D17" s="3" t="s">
        <v>175</v>
      </c>
      <c r="E17" s="26" t="s">
        <v>180</v>
      </c>
      <c r="F17" s="57">
        <f t="shared" si="2"/>
        <v>122122.72</v>
      </c>
      <c r="G17" s="58">
        <v>0</v>
      </c>
      <c r="H17" s="25">
        <f t="shared" si="7"/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25">
        <f t="shared" si="8"/>
        <v>122122.72</v>
      </c>
      <c r="O17" s="58">
        <v>122122.72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3">
        <v>0</v>
      </c>
    </row>
    <row r="18" spans="1:22" ht="19.5" customHeight="1">
      <c r="A18" s="3">
        <v>612002</v>
      </c>
      <c r="B18" s="3" t="s">
        <v>183</v>
      </c>
      <c r="C18" s="3" t="s">
        <v>175</v>
      </c>
      <c r="D18" s="3" t="s">
        <v>159</v>
      </c>
      <c r="E18" s="2" t="s">
        <v>251</v>
      </c>
      <c r="F18" s="57">
        <f t="shared" si="2"/>
        <v>64877.7</v>
      </c>
      <c r="G18" s="58">
        <v>0</v>
      </c>
      <c r="H18" s="25">
        <f t="shared" si="7"/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25">
        <f t="shared" si="8"/>
        <v>64877.7</v>
      </c>
      <c r="O18" s="58">
        <v>0</v>
      </c>
      <c r="P18" s="58">
        <v>0</v>
      </c>
      <c r="Q18" s="58">
        <v>61061.36</v>
      </c>
      <c r="R18" s="58">
        <v>0</v>
      </c>
      <c r="S18" s="58">
        <v>0</v>
      </c>
      <c r="T18" s="58">
        <v>3816.34</v>
      </c>
      <c r="U18" s="58">
        <v>0</v>
      </c>
      <c r="V18" s="3">
        <v>0</v>
      </c>
    </row>
    <row r="19" spans="1:22" ht="19.5" customHeight="1">
      <c r="A19" s="25">
        <v>612003</v>
      </c>
      <c r="B19" s="3"/>
      <c r="C19" s="3"/>
      <c r="D19" s="3"/>
      <c r="E19" s="2" t="s">
        <v>229</v>
      </c>
      <c r="F19" s="56">
        <f aca="true" t="shared" si="11" ref="F19:M19">SUM(F20:F22)</f>
        <v>646091.86</v>
      </c>
      <c r="G19" s="25">
        <f t="shared" si="11"/>
        <v>249348</v>
      </c>
      <c r="H19" s="25">
        <f t="shared" si="11"/>
        <v>118680</v>
      </c>
      <c r="I19" s="25">
        <f t="shared" si="11"/>
        <v>0</v>
      </c>
      <c r="J19" s="25">
        <f t="shared" si="11"/>
        <v>0</v>
      </c>
      <c r="K19" s="25">
        <f t="shared" si="11"/>
        <v>118680</v>
      </c>
      <c r="L19" s="25">
        <f t="shared" si="11"/>
        <v>161280</v>
      </c>
      <c r="M19" s="25">
        <f t="shared" si="11"/>
        <v>0</v>
      </c>
      <c r="N19" s="25">
        <f aca="true" t="shared" si="12" ref="N19:T19">SUM(N20:N22)</f>
        <v>116783.85999999999</v>
      </c>
      <c r="O19" s="25">
        <f t="shared" si="12"/>
        <v>74148.48</v>
      </c>
      <c r="P19" s="25">
        <f t="shared" si="12"/>
        <v>0</v>
      </c>
      <c r="Q19" s="25">
        <f t="shared" si="12"/>
        <v>37074.24</v>
      </c>
      <c r="R19" s="25">
        <f t="shared" si="12"/>
        <v>2317.14</v>
      </c>
      <c r="S19" s="25">
        <f t="shared" si="12"/>
        <v>926.86</v>
      </c>
      <c r="T19" s="25">
        <f t="shared" si="12"/>
        <v>2317.14</v>
      </c>
      <c r="U19" s="2">
        <v>0</v>
      </c>
      <c r="V19" s="3">
        <v>0</v>
      </c>
    </row>
    <row r="20" spans="1:22" ht="19.5" customHeight="1">
      <c r="A20" s="3">
        <v>612003</v>
      </c>
      <c r="B20" s="3" t="s">
        <v>158</v>
      </c>
      <c r="C20" s="3" t="s">
        <v>162</v>
      </c>
      <c r="D20" s="3" t="s">
        <v>159</v>
      </c>
      <c r="E20" s="2" t="s">
        <v>250</v>
      </c>
      <c r="F20" s="57">
        <f t="shared" si="2"/>
        <v>532552</v>
      </c>
      <c r="G20" s="58">
        <f>243588+5760</f>
        <v>249348</v>
      </c>
      <c r="H20" s="25">
        <f t="shared" si="7"/>
        <v>118680</v>
      </c>
      <c r="I20" s="58">
        <v>0</v>
      </c>
      <c r="J20" s="58">
        <v>0</v>
      </c>
      <c r="K20" s="58">
        <v>118680</v>
      </c>
      <c r="L20" s="58">
        <v>161280</v>
      </c>
      <c r="M20" s="58">
        <v>0</v>
      </c>
      <c r="N20" s="25">
        <f t="shared" si="8"/>
        <v>3244</v>
      </c>
      <c r="O20" s="58">
        <v>0</v>
      </c>
      <c r="P20" s="58">
        <v>0</v>
      </c>
      <c r="Q20" s="58">
        <v>0</v>
      </c>
      <c r="R20" s="58">
        <v>2317.14</v>
      </c>
      <c r="S20" s="65">
        <v>926.86</v>
      </c>
      <c r="T20" s="58">
        <v>0</v>
      </c>
      <c r="U20" s="58">
        <v>0</v>
      </c>
      <c r="V20" s="3">
        <v>0</v>
      </c>
    </row>
    <row r="21" spans="1:22" ht="19.5" customHeight="1">
      <c r="A21" s="3">
        <v>612003</v>
      </c>
      <c r="B21" s="3" t="s">
        <v>174</v>
      </c>
      <c r="C21" s="3" t="s">
        <v>175</v>
      </c>
      <c r="D21" s="3" t="s">
        <v>175</v>
      </c>
      <c r="E21" s="26" t="s">
        <v>180</v>
      </c>
      <c r="F21" s="57">
        <f t="shared" si="2"/>
        <v>74148.48</v>
      </c>
      <c r="G21" s="58">
        <v>0</v>
      </c>
      <c r="H21" s="25">
        <f t="shared" si="7"/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25">
        <f t="shared" si="8"/>
        <v>74148.48</v>
      </c>
      <c r="O21" s="58">
        <v>74148.48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3">
        <v>0</v>
      </c>
    </row>
    <row r="22" spans="1:22" ht="19.5" customHeight="1">
      <c r="A22" s="3">
        <v>612003</v>
      </c>
      <c r="B22" s="3" t="s">
        <v>183</v>
      </c>
      <c r="C22" s="3" t="s">
        <v>175</v>
      </c>
      <c r="D22" s="3" t="s">
        <v>159</v>
      </c>
      <c r="E22" s="2" t="s">
        <v>251</v>
      </c>
      <c r="F22" s="57">
        <f t="shared" si="2"/>
        <v>39391.38</v>
      </c>
      <c r="G22" s="58">
        <v>0</v>
      </c>
      <c r="H22" s="25">
        <f t="shared" si="7"/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5">
        <f t="shared" si="8"/>
        <v>39391.38</v>
      </c>
      <c r="O22" s="58">
        <v>0</v>
      </c>
      <c r="P22" s="58">
        <v>0</v>
      </c>
      <c r="Q22" s="58">
        <v>37074.24</v>
      </c>
      <c r="R22" s="58">
        <v>0</v>
      </c>
      <c r="S22" s="58">
        <v>0</v>
      </c>
      <c r="T22" s="58">
        <v>2317.14</v>
      </c>
      <c r="U22" s="58">
        <v>0</v>
      </c>
      <c r="V22" s="3">
        <v>0</v>
      </c>
    </row>
    <row r="23" spans="1:22" ht="19.5" customHeight="1">
      <c r="A23" s="25">
        <v>612004</v>
      </c>
      <c r="B23" s="3"/>
      <c r="C23" s="3"/>
      <c r="D23" s="3"/>
      <c r="E23" s="2" t="s">
        <v>230</v>
      </c>
      <c r="F23" s="59">
        <f aca="true" t="shared" si="13" ref="F23:M23">SUM(F24:F26)</f>
        <v>802126.03</v>
      </c>
      <c r="G23" s="25">
        <f t="shared" si="13"/>
        <v>295176</v>
      </c>
      <c r="H23" s="25">
        <f t="shared" si="13"/>
        <v>150840</v>
      </c>
      <c r="I23" s="25">
        <f t="shared" si="13"/>
        <v>0</v>
      </c>
      <c r="J23" s="25">
        <f t="shared" si="13"/>
        <v>0</v>
      </c>
      <c r="K23" s="25">
        <f t="shared" si="13"/>
        <v>150840</v>
      </c>
      <c r="L23" s="25">
        <f t="shared" si="13"/>
        <v>212340</v>
      </c>
      <c r="M23" s="25">
        <f t="shared" si="13"/>
        <v>0</v>
      </c>
      <c r="N23" s="25">
        <f aca="true" t="shared" si="14" ref="N23:U23">SUM(N24:N26)</f>
        <v>143770.02999999997</v>
      </c>
      <c r="O23" s="25">
        <f t="shared" si="14"/>
        <v>91282.56</v>
      </c>
      <c r="P23" s="25">
        <f t="shared" si="14"/>
        <v>0</v>
      </c>
      <c r="Q23" s="25">
        <f t="shared" si="14"/>
        <v>45641.28</v>
      </c>
      <c r="R23" s="25">
        <f t="shared" si="14"/>
        <v>2852.58</v>
      </c>
      <c r="S23" s="25">
        <f t="shared" si="14"/>
        <v>1141.03</v>
      </c>
      <c r="T23" s="25">
        <f t="shared" si="14"/>
        <v>2852.58</v>
      </c>
      <c r="U23" s="25">
        <f t="shared" si="14"/>
        <v>0</v>
      </c>
      <c r="V23" s="3">
        <v>0</v>
      </c>
    </row>
    <row r="24" spans="1:22" ht="19.5" customHeight="1">
      <c r="A24" s="3">
        <v>612004</v>
      </c>
      <c r="B24" s="3" t="s">
        <v>174</v>
      </c>
      <c r="C24" s="3" t="s">
        <v>175</v>
      </c>
      <c r="D24" s="3" t="s">
        <v>175</v>
      </c>
      <c r="E24" s="26" t="s">
        <v>180</v>
      </c>
      <c r="F24" s="60">
        <f t="shared" si="2"/>
        <v>91282.56</v>
      </c>
      <c r="G24" s="58">
        <v>0</v>
      </c>
      <c r="H24" s="25">
        <f t="shared" si="7"/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25">
        <f t="shared" si="8"/>
        <v>91282.56</v>
      </c>
      <c r="O24" s="58">
        <v>91282.56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3">
        <v>0</v>
      </c>
    </row>
    <row r="25" spans="1:22" ht="19.5" customHeight="1">
      <c r="A25" s="3">
        <v>612004</v>
      </c>
      <c r="B25" s="3" t="s">
        <v>183</v>
      </c>
      <c r="C25" s="3" t="s">
        <v>175</v>
      </c>
      <c r="D25" s="3" t="s">
        <v>159</v>
      </c>
      <c r="E25" s="2" t="s">
        <v>251</v>
      </c>
      <c r="F25" s="57">
        <f t="shared" si="2"/>
        <v>48493.86</v>
      </c>
      <c r="G25" s="58">
        <v>0</v>
      </c>
      <c r="H25" s="25">
        <f t="shared" si="7"/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25">
        <f t="shared" si="8"/>
        <v>48493.86</v>
      </c>
      <c r="O25" s="58">
        <v>0</v>
      </c>
      <c r="P25" s="58">
        <v>0</v>
      </c>
      <c r="Q25" s="58">
        <v>45641.28</v>
      </c>
      <c r="R25" s="58">
        <v>0</v>
      </c>
      <c r="S25" s="58">
        <v>0</v>
      </c>
      <c r="T25" s="58">
        <v>2852.58</v>
      </c>
      <c r="U25" s="58">
        <v>0</v>
      </c>
      <c r="V25" s="3">
        <v>0</v>
      </c>
    </row>
    <row r="26" spans="1:22" ht="19.5" customHeight="1">
      <c r="A26" s="3">
        <v>612004</v>
      </c>
      <c r="B26" s="3" t="s">
        <v>158</v>
      </c>
      <c r="C26" s="3" t="s">
        <v>162</v>
      </c>
      <c r="D26" s="3" t="s">
        <v>159</v>
      </c>
      <c r="E26" s="2" t="s">
        <v>250</v>
      </c>
      <c r="F26" s="57">
        <f t="shared" si="2"/>
        <v>662349.61</v>
      </c>
      <c r="G26" s="58">
        <f>287496+7680</f>
        <v>295176</v>
      </c>
      <c r="H26" s="25">
        <f t="shared" si="7"/>
        <v>150840</v>
      </c>
      <c r="I26" s="58">
        <v>0</v>
      </c>
      <c r="J26" s="58">
        <v>0</v>
      </c>
      <c r="K26" s="58">
        <v>150840</v>
      </c>
      <c r="L26" s="58">
        <v>212340</v>
      </c>
      <c r="M26" s="58">
        <v>0</v>
      </c>
      <c r="N26" s="25">
        <f t="shared" si="8"/>
        <v>3993.6099999999997</v>
      </c>
      <c r="O26" s="58">
        <v>0</v>
      </c>
      <c r="P26" s="58">
        <v>0</v>
      </c>
      <c r="Q26" s="58">
        <v>0</v>
      </c>
      <c r="R26" s="58">
        <v>2852.58</v>
      </c>
      <c r="S26" s="58">
        <v>1141.03</v>
      </c>
      <c r="T26" s="58">
        <v>0</v>
      </c>
      <c r="U26" s="58">
        <v>0</v>
      </c>
      <c r="V26" s="3">
        <v>0</v>
      </c>
    </row>
    <row r="27" spans="1:22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9" ht="14.25">
      <c r="I29" s="62"/>
    </row>
  </sheetData>
  <sheetProtection/>
  <mergeCells count="3">
    <mergeCell ref="U1:V1"/>
    <mergeCell ref="A2:V2"/>
    <mergeCell ref="U3:V3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2">
      <selection activeCell="E19" sqref="E19:E40"/>
    </sheetView>
  </sheetViews>
  <sheetFormatPr defaultColWidth="9.00390625" defaultRowHeight="14.25"/>
  <cols>
    <col min="1" max="1" width="9.625" style="0" bestFit="1" customWidth="1"/>
    <col min="2" max="2" width="4.125" style="0" customWidth="1"/>
    <col min="3" max="4" width="4.50390625" style="0" customWidth="1"/>
    <col min="5" max="5" width="35.875" style="0" customWidth="1"/>
    <col min="6" max="6" width="11.125" style="0" customWidth="1"/>
    <col min="7" max="7" width="8.125" style="0" customWidth="1"/>
    <col min="8" max="8" width="5.625" style="0" customWidth="1"/>
    <col min="9" max="9" width="6.375" style="0" customWidth="1"/>
    <col min="10" max="10" width="6.00390625" style="0" customWidth="1"/>
    <col min="11" max="11" width="6.375" style="0" customWidth="1"/>
    <col min="12" max="12" width="7.125" style="0" customWidth="1"/>
    <col min="13" max="14" width="10.375" style="0" bestFit="1" customWidth="1"/>
    <col min="15" max="15" width="8.50390625" style="0" customWidth="1"/>
    <col min="16" max="17" width="7.25390625" style="0" customWidth="1"/>
    <col min="18" max="18" width="6.75390625" style="0" customWidth="1"/>
  </cols>
  <sheetData>
    <row r="1" ht="14.25">
      <c r="T1" t="s">
        <v>254</v>
      </c>
    </row>
    <row r="2" spans="1:21" ht="27">
      <c r="A2" s="41" t="s">
        <v>255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14.25">
      <c r="T3" t="s">
        <v>9</v>
      </c>
    </row>
    <row r="4" spans="1:21" ht="24.75" customHeight="1">
      <c r="A4" s="3" t="s">
        <v>80</v>
      </c>
      <c r="B4" s="3" t="s">
        <v>147</v>
      </c>
      <c r="C4" s="3"/>
      <c r="D4" s="3"/>
      <c r="E4" s="3" t="s">
        <v>233</v>
      </c>
      <c r="F4" s="3" t="s">
        <v>222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>
      <c r="A5" s="3"/>
      <c r="B5" s="3" t="s">
        <v>151</v>
      </c>
      <c r="C5" s="3" t="s">
        <v>152</v>
      </c>
      <c r="D5" s="3" t="s">
        <v>153</v>
      </c>
      <c r="E5" s="3"/>
      <c r="F5" s="3" t="s">
        <v>102</v>
      </c>
      <c r="G5" s="3" t="s">
        <v>256</v>
      </c>
      <c r="H5" s="3" t="s">
        <v>257</v>
      </c>
      <c r="I5" s="3" t="s">
        <v>258</v>
      </c>
      <c r="J5" s="3" t="s">
        <v>259</v>
      </c>
      <c r="K5" s="3" t="s">
        <v>260</v>
      </c>
      <c r="L5" s="3" t="s">
        <v>261</v>
      </c>
      <c r="M5" s="3" t="s">
        <v>262</v>
      </c>
      <c r="N5" s="3" t="s">
        <v>263</v>
      </c>
      <c r="O5" s="3" t="s">
        <v>264</v>
      </c>
      <c r="P5" s="3" t="s">
        <v>239</v>
      </c>
      <c r="Q5" s="3"/>
      <c r="R5" s="3"/>
      <c r="S5" s="3"/>
      <c r="T5" s="3" t="s">
        <v>265</v>
      </c>
      <c r="U5" s="3"/>
    </row>
    <row r="6" spans="1:2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 t="s">
        <v>91</v>
      </c>
      <c r="Q6" s="3" t="s">
        <v>266</v>
      </c>
      <c r="R6" s="3" t="s">
        <v>267</v>
      </c>
      <c r="S6" s="3" t="s">
        <v>239</v>
      </c>
      <c r="T6" s="3"/>
      <c r="U6" s="3"/>
    </row>
    <row r="7" spans="1:21" ht="14.25">
      <c r="A7" s="3" t="s">
        <v>101</v>
      </c>
      <c r="B7" s="3" t="s">
        <v>101</v>
      </c>
      <c r="C7" s="3" t="s">
        <v>101</v>
      </c>
      <c r="D7" s="3" t="s">
        <v>101</v>
      </c>
      <c r="E7" s="3" t="s">
        <v>101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/>
    </row>
    <row r="8" spans="1:21" ht="19.5" customHeight="1">
      <c r="A8" s="3"/>
      <c r="B8" s="3"/>
      <c r="C8" s="3"/>
      <c r="D8" s="3"/>
      <c r="E8" s="3" t="s">
        <v>102</v>
      </c>
      <c r="F8" s="42">
        <f>SUM(G8:U8)</f>
        <v>2324111.32</v>
      </c>
      <c r="G8" s="25">
        <f>G9</f>
        <v>1720930</v>
      </c>
      <c r="H8" s="25">
        <f aca="true" t="shared" si="0" ref="H8:O8">H9</f>
        <v>6000</v>
      </c>
      <c r="I8" s="25">
        <f t="shared" si="0"/>
        <v>66000</v>
      </c>
      <c r="J8" s="25">
        <f t="shared" si="0"/>
        <v>6600</v>
      </c>
      <c r="K8" s="51">
        <f t="shared" si="0"/>
        <v>96000</v>
      </c>
      <c r="L8" s="25">
        <f t="shared" si="0"/>
        <v>270000</v>
      </c>
      <c r="M8" s="25">
        <f t="shared" si="0"/>
        <v>66986.28</v>
      </c>
      <c r="N8" s="25">
        <f t="shared" si="0"/>
        <v>89579.04</v>
      </c>
      <c r="O8" s="25">
        <f t="shared" si="0"/>
        <v>2016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3"/>
    </row>
    <row r="9" spans="1:21" ht="19.5" customHeight="1">
      <c r="A9" s="3"/>
      <c r="B9" s="3"/>
      <c r="C9" s="3"/>
      <c r="D9" s="3"/>
      <c r="E9" s="3" t="s">
        <v>85</v>
      </c>
      <c r="F9" s="42">
        <f>SUM(G9:U9)</f>
        <v>2324111.32</v>
      </c>
      <c r="G9" s="25">
        <f>G10+G13+G15+G17+G19+G21+G23+G25+G27+G29+G31+G33+G35+G37+G39</f>
        <v>1720930</v>
      </c>
      <c r="H9" s="25">
        <f aca="true" t="shared" si="1" ref="H9:O9">H10+H13+H15+H17+H19+H21+H23+H25+H27+H29+H31+H33+H35+H37+H39</f>
        <v>6000</v>
      </c>
      <c r="I9" s="25">
        <f t="shared" si="1"/>
        <v>66000</v>
      </c>
      <c r="J9" s="25">
        <f t="shared" si="1"/>
        <v>6600</v>
      </c>
      <c r="K9" s="25">
        <f t="shared" si="1"/>
        <v>96000</v>
      </c>
      <c r="L9" s="25">
        <f t="shared" si="1"/>
        <v>270000</v>
      </c>
      <c r="M9" s="25">
        <f t="shared" si="1"/>
        <v>66986.28</v>
      </c>
      <c r="N9" s="25">
        <f t="shared" si="1"/>
        <v>89579.04</v>
      </c>
      <c r="O9" s="25">
        <f t="shared" si="1"/>
        <v>2016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3"/>
    </row>
    <row r="10" spans="1:21" ht="19.5" customHeight="1">
      <c r="A10" s="25">
        <v>612001</v>
      </c>
      <c r="B10" s="3"/>
      <c r="C10" s="3"/>
      <c r="D10" s="3"/>
      <c r="E10" s="3" t="s">
        <v>227</v>
      </c>
      <c r="F10" s="43">
        <f>F11+F12</f>
        <v>1057449.2</v>
      </c>
      <c r="G10" s="25">
        <f>G11+G12</f>
        <v>724115</v>
      </c>
      <c r="H10" s="25">
        <f aca="true" t="shared" si="2" ref="H10:O10">H11</f>
        <v>2500</v>
      </c>
      <c r="I10" s="25">
        <f t="shared" si="2"/>
        <v>27500</v>
      </c>
      <c r="J10" s="25">
        <f t="shared" si="2"/>
        <v>3300</v>
      </c>
      <c r="K10" s="51">
        <f t="shared" si="2"/>
        <v>96000</v>
      </c>
      <c r="L10" s="25">
        <f t="shared" si="2"/>
        <v>112500</v>
      </c>
      <c r="M10" s="25">
        <f t="shared" si="2"/>
        <v>38755.799999999996</v>
      </c>
      <c r="N10" s="25">
        <f t="shared" si="2"/>
        <v>51938.4</v>
      </c>
      <c r="O10" s="25">
        <f t="shared" si="2"/>
        <v>840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3"/>
    </row>
    <row r="11" spans="1:21" ht="19.5" customHeight="1">
      <c r="A11" s="17">
        <v>612001</v>
      </c>
      <c r="B11" s="3" t="s">
        <v>158</v>
      </c>
      <c r="C11" s="3" t="s">
        <v>162</v>
      </c>
      <c r="D11" s="3" t="s">
        <v>159</v>
      </c>
      <c r="E11" s="44" t="s">
        <v>268</v>
      </c>
      <c r="F11" s="43">
        <f>G11+H11+I11+J11+K11+L11+M11+N11+O11</f>
        <v>458334.2</v>
      </c>
      <c r="G11" s="45">
        <v>125000</v>
      </c>
      <c r="H11" s="46">
        <v>2500</v>
      </c>
      <c r="I11" s="46">
        <v>27500</v>
      </c>
      <c r="J11" s="46">
        <v>3300</v>
      </c>
      <c r="K11" s="52">
        <v>96000</v>
      </c>
      <c r="L11" s="46">
        <v>112500</v>
      </c>
      <c r="M11" s="53">
        <v>38755.799999999996</v>
      </c>
      <c r="N11" s="53">
        <v>51938.4</v>
      </c>
      <c r="O11" s="46">
        <v>840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3"/>
    </row>
    <row r="12" spans="1:21" ht="33" customHeight="1">
      <c r="A12" s="17">
        <v>612001</v>
      </c>
      <c r="B12" s="3" t="s">
        <v>177</v>
      </c>
      <c r="C12" s="3" t="s">
        <v>178</v>
      </c>
      <c r="D12" s="3" t="s">
        <v>175</v>
      </c>
      <c r="E12" s="47" t="s">
        <v>269</v>
      </c>
      <c r="F12" s="43">
        <f>G12+H12+I12+J12+K12+L12+M12+N12+O12</f>
        <v>599115</v>
      </c>
      <c r="G12" s="46">
        <f>579115+20000</f>
        <v>599115</v>
      </c>
      <c r="H12" s="46"/>
      <c r="I12" s="46"/>
      <c r="J12" s="46"/>
      <c r="K12" s="52"/>
      <c r="L12" s="46"/>
      <c r="M12" s="46"/>
      <c r="N12" s="46"/>
      <c r="O12" s="46"/>
      <c r="P12" s="25"/>
      <c r="Q12" s="25"/>
      <c r="R12" s="25"/>
      <c r="S12" s="25"/>
      <c r="T12" s="25"/>
      <c r="U12" s="3"/>
    </row>
    <row r="13" spans="1:21" ht="19.5" customHeight="1">
      <c r="A13" s="25">
        <v>612002</v>
      </c>
      <c r="B13" s="3"/>
      <c r="C13" s="3"/>
      <c r="D13" s="3"/>
      <c r="E13" s="3" t="s">
        <v>228</v>
      </c>
      <c r="F13" s="43">
        <f aca="true" t="shared" si="3" ref="F13:O13">F14</f>
        <v>136619.68</v>
      </c>
      <c r="G13" s="25">
        <f t="shared" si="3"/>
        <v>50000</v>
      </c>
      <c r="H13" s="25">
        <f t="shared" si="3"/>
        <v>1000</v>
      </c>
      <c r="I13" s="25">
        <f t="shared" si="3"/>
        <v>11000</v>
      </c>
      <c r="J13" s="25">
        <f t="shared" si="3"/>
        <v>1100</v>
      </c>
      <c r="K13" s="25">
        <f t="shared" si="3"/>
        <v>0</v>
      </c>
      <c r="L13" s="25">
        <f t="shared" si="3"/>
        <v>45000</v>
      </c>
      <c r="M13" s="25">
        <f t="shared" si="3"/>
        <v>12078.72</v>
      </c>
      <c r="N13" s="25">
        <f t="shared" si="3"/>
        <v>16104.960000000001</v>
      </c>
      <c r="O13" s="25">
        <f t="shared" si="3"/>
        <v>336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3"/>
    </row>
    <row r="14" spans="1:21" ht="19.5" customHeight="1">
      <c r="A14" s="3">
        <v>612002</v>
      </c>
      <c r="B14" s="3" t="s">
        <v>158</v>
      </c>
      <c r="C14" s="3" t="s">
        <v>166</v>
      </c>
      <c r="D14" s="3" t="s">
        <v>159</v>
      </c>
      <c r="E14" s="3" t="s">
        <v>253</v>
      </c>
      <c r="F14" s="43">
        <f>G14+H14+I14+J14+K14+L14+M14+N14+O14</f>
        <v>136619.68</v>
      </c>
      <c r="G14" s="46">
        <v>50000</v>
      </c>
      <c r="H14" s="46">
        <v>1000</v>
      </c>
      <c r="I14" s="46">
        <v>11000</v>
      </c>
      <c r="J14" s="46">
        <v>1100</v>
      </c>
      <c r="K14" s="46">
        <v>0</v>
      </c>
      <c r="L14" s="46">
        <v>45000</v>
      </c>
      <c r="M14" s="53">
        <v>12078.72</v>
      </c>
      <c r="N14" s="53">
        <v>16104.96</v>
      </c>
      <c r="O14" s="46">
        <v>336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3"/>
    </row>
    <row r="15" spans="1:21" ht="19.5" customHeight="1">
      <c r="A15" s="25">
        <v>612003</v>
      </c>
      <c r="B15" s="3"/>
      <c r="C15" s="3"/>
      <c r="D15" s="3"/>
      <c r="E15" s="3" t="s">
        <v>229</v>
      </c>
      <c r="F15" s="43">
        <f aca="true" t="shared" si="4" ref="F15:O15">F16</f>
        <v>146765.78000000003</v>
      </c>
      <c r="G15" s="25">
        <f t="shared" si="4"/>
        <v>60000</v>
      </c>
      <c r="H15" s="25">
        <f t="shared" si="4"/>
        <v>1200</v>
      </c>
      <c r="I15" s="25">
        <f t="shared" si="4"/>
        <v>13200</v>
      </c>
      <c r="J15" s="25">
        <f t="shared" si="4"/>
        <v>1100</v>
      </c>
      <c r="K15" s="25">
        <f t="shared" si="4"/>
        <v>0</v>
      </c>
      <c r="L15" s="25">
        <f t="shared" si="4"/>
        <v>54000</v>
      </c>
      <c r="M15" s="25">
        <f t="shared" si="4"/>
        <v>7226.82</v>
      </c>
      <c r="N15" s="25">
        <f t="shared" si="4"/>
        <v>9635.76</v>
      </c>
      <c r="O15" s="25">
        <f t="shared" si="4"/>
        <v>403.2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3"/>
    </row>
    <row r="16" spans="1:21" ht="19.5" customHeight="1">
      <c r="A16" s="3">
        <v>612003</v>
      </c>
      <c r="B16" s="3" t="s">
        <v>158</v>
      </c>
      <c r="C16" s="3" t="s">
        <v>162</v>
      </c>
      <c r="D16" s="3" t="s">
        <v>159</v>
      </c>
      <c r="E16" s="3" t="s">
        <v>268</v>
      </c>
      <c r="F16" s="43">
        <f>G16+H16+I16+J16+K16+L16+M16+N16+O16</f>
        <v>146765.78000000003</v>
      </c>
      <c r="G16" s="46">
        <v>60000</v>
      </c>
      <c r="H16" s="46">
        <v>1200</v>
      </c>
      <c r="I16" s="46">
        <v>13200</v>
      </c>
      <c r="J16" s="46">
        <v>1100</v>
      </c>
      <c r="K16" s="46">
        <v>0</v>
      </c>
      <c r="L16" s="46">
        <v>54000</v>
      </c>
      <c r="M16" s="53">
        <v>7226.82</v>
      </c>
      <c r="N16" s="53">
        <v>9635.76</v>
      </c>
      <c r="O16" s="46">
        <v>403.2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3"/>
    </row>
    <row r="17" spans="1:21" ht="19.5" customHeight="1">
      <c r="A17" s="25">
        <v>612004</v>
      </c>
      <c r="B17" s="3"/>
      <c r="C17" s="3"/>
      <c r="D17" s="3"/>
      <c r="E17" s="3" t="s">
        <v>230</v>
      </c>
      <c r="F17" s="43">
        <f aca="true" t="shared" si="5" ref="F17:O17">F18</f>
        <v>161461.66</v>
      </c>
      <c r="G17" s="25">
        <f t="shared" si="5"/>
        <v>65000</v>
      </c>
      <c r="H17" s="25">
        <f t="shared" si="5"/>
        <v>1300</v>
      </c>
      <c r="I17" s="25">
        <f t="shared" si="5"/>
        <v>14300</v>
      </c>
      <c r="J17" s="25">
        <f t="shared" si="5"/>
        <v>1100</v>
      </c>
      <c r="K17" s="25">
        <f t="shared" si="5"/>
        <v>0</v>
      </c>
      <c r="L17" s="25">
        <f t="shared" si="5"/>
        <v>58500</v>
      </c>
      <c r="M17" s="25">
        <f t="shared" si="5"/>
        <v>8924.94</v>
      </c>
      <c r="N17" s="25">
        <f t="shared" si="5"/>
        <v>11899.92</v>
      </c>
      <c r="O17" s="25">
        <f t="shared" si="5"/>
        <v>436.8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3"/>
    </row>
    <row r="18" spans="1:21" ht="19.5" customHeight="1">
      <c r="A18" s="3">
        <v>612004</v>
      </c>
      <c r="B18" s="3" t="s">
        <v>158</v>
      </c>
      <c r="C18" s="3" t="s">
        <v>162</v>
      </c>
      <c r="D18" s="3" t="s">
        <v>159</v>
      </c>
      <c r="E18" s="3" t="s">
        <v>268</v>
      </c>
      <c r="F18" s="43">
        <f>G18+H18+I18+J18+K18+L18+M18+N18+O18</f>
        <v>161461.66</v>
      </c>
      <c r="G18" s="46">
        <v>65000</v>
      </c>
      <c r="H18" s="46">
        <v>1300</v>
      </c>
      <c r="I18" s="46">
        <v>14300</v>
      </c>
      <c r="J18" s="46">
        <v>1100</v>
      </c>
      <c r="K18" s="46">
        <v>0</v>
      </c>
      <c r="L18" s="46">
        <v>58500</v>
      </c>
      <c r="M18" s="54">
        <v>8924.94</v>
      </c>
      <c r="N18" s="54">
        <v>11899.92</v>
      </c>
      <c r="O18" s="46">
        <v>436.8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3"/>
    </row>
    <row r="19" spans="1:21" ht="19.5" customHeight="1">
      <c r="A19" s="25">
        <v>612005</v>
      </c>
      <c r="B19" s="3"/>
      <c r="C19" s="3"/>
      <c r="D19" s="3"/>
      <c r="E19" s="36" t="s">
        <v>206</v>
      </c>
      <c r="F19" s="25">
        <f aca="true" t="shared" si="6" ref="F19:F40">G19+H19+I19+J19+K19+L19+M19+N19+O19</f>
        <v>75390</v>
      </c>
      <c r="G19" s="25">
        <f>G20</f>
        <v>75390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3"/>
    </row>
    <row r="20" spans="1:21" ht="19.5" customHeight="1">
      <c r="A20" s="3">
        <v>612005</v>
      </c>
      <c r="B20" s="3" t="s">
        <v>177</v>
      </c>
      <c r="C20" s="3" t="s">
        <v>178</v>
      </c>
      <c r="D20" s="3" t="s">
        <v>175</v>
      </c>
      <c r="E20" s="3" t="s">
        <v>179</v>
      </c>
      <c r="F20" s="25">
        <f t="shared" si="6"/>
        <v>75390</v>
      </c>
      <c r="G20" s="48">
        <v>75390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3"/>
    </row>
    <row r="21" spans="1:21" ht="19.5" customHeight="1">
      <c r="A21" s="25">
        <v>612006</v>
      </c>
      <c r="B21" s="3"/>
      <c r="C21" s="3"/>
      <c r="D21" s="3"/>
      <c r="E21" s="3" t="s">
        <v>207</v>
      </c>
      <c r="F21" s="25">
        <f t="shared" si="6"/>
        <v>74005</v>
      </c>
      <c r="G21" s="25">
        <f>G22</f>
        <v>74005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3"/>
    </row>
    <row r="22" spans="1:21" ht="19.5" customHeight="1">
      <c r="A22" s="3">
        <v>612006</v>
      </c>
      <c r="B22" s="3" t="s">
        <v>177</v>
      </c>
      <c r="C22" s="3" t="s">
        <v>178</v>
      </c>
      <c r="D22" s="3" t="s">
        <v>175</v>
      </c>
      <c r="E22" s="3" t="s">
        <v>179</v>
      </c>
      <c r="F22" s="25">
        <f t="shared" si="6"/>
        <v>74005</v>
      </c>
      <c r="G22" s="46">
        <v>74005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3"/>
    </row>
    <row r="23" spans="1:21" ht="19.5" customHeight="1">
      <c r="A23" s="25">
        <v>612007</v>
      </c>
      <c r="B23" s="3"/>
      <c r="C23" s="3"/>
      <c r="D23" s="3"/>
      <c r="E23" s="3" t="s">
        <v>208</v>
      </c>
      <c r="F23" s="25">
        <f t="shared" si="6"/>
        <v>76725</v>
      </c>
      <c r="G23" s="25">
        <f>G24</f>
        <v>76725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3"/>
    </row>
    <row r="24" spans="1:21" ht="19.5" customHeight="1">
      <c r="A24" s="3">
        <v>612007</v>
      </c>
      <c r="B24" s="3" t="s">
        <v>177</v>
      </c>
      <c r="C24" s="3" t="s">
        <v>178</v>
      </c>
      <c r="D24" s="3" t="s">
        <v>175</v>
      </c>
      <c r="E24" s="3" t="s">
        <v>179</v>
      </c>
      <c r="F24" s="25">
        <f t="shared" si="6"/>
        <v>76725</v>
      </c>
      <c r="G24" s="49">
        <v>76725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3"/>
    </row>
    <row r="25" spans="1:21" ht="19.5" customHeight="1">
      <c r="A25" s="25">
        <v>612008</v>
      </c>
      <c r="B25" s="3"/>
      <c r="C25" s="3"/>
      <c r="D25" s="3"/>
      <c r="E25" s="3" t="s">
        <v>209</v>
      </c>
      <c r="F25" s="25">
        <f t="shared" si="6"/>
        <v>74745</v>
      </c>
      <c r="G25" s="25">
        <f>G26</f>
        <v>74745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3"/>
    </row>
    <row r="26" spans="1:21" ht="19.5" customHeight="1">
      <c r="A26" s="3">
        <v>612008</v>
      </c>
      <c r="B26" s="3" t="s">
        <v>177</v>
      </c>
      <c r="C26" s="3" t="s">
        <v>178</v>
      </c>
      <c r="D26" s="3" t="s">
        <v>175</v>
      </c>
      <c r="E26" s="3" t="s">
        <v>179</v>
      </c>
      <c r="F26" s="25">
        <f t="shared" si="6"/>
        <v>74745</v>
      </c>
      <c r="G26" s="49">
        <v>74745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3"/>
    </row>
    <row r="27" spans="1:21" ht="19.5" customHeight="1">
      <c r="A27" s="25">
        <v>612009</v>
      </c>
      <c r="B27" s="3"/>
      <c r="C27" s="3"/>
      <c r="D27" s="3"/>
      <c r="E27" s="3" t="s">
        <v>210</v>
      </c>
      <c r="F27" s="25">
        <f t="shared" si="6"/>
        <v>77375</v>
      </c>
      <c r="G27" s="25">
        <f>G28</f>
        <v>77375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3"/>
    </row>
    <row r="28" spans="1:21" ht="19.5" customHeight="1">
      <c r="A28" s="3">
        <v>612009</v>
      </c>
      <c r="B28" s="3" t="s">
        <v>177</v>
      </c>
      <c r="C28" s="3" t="s">
        <v>178</v>
      </c>
      <c r="D28" s="3" t="s">
        <v>175</v>
      </c>
      <c r="E28" s="3" t="s">
        <v>179</v>
      </c>
      <c r="F28" s="25">
        <f t="shared" si="6"/>
        <v>77375</v>
      </c>
      <c r="G28" s="49">
        <v>77375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3"/>
    </row>
    <row r="29" spans="1:21" ht="19.5" customHeight="1">
      <c r="A29" s="25">
        <v>612010</v>
      </c>
      <c r="B29" s="3"/>
      <c r="C29" s="3"/>
      <c r="D29" s="3"/>
      <c r="E29" s="3" t="s">
        <v>211</v>
      </c>
      <c r="F29" s="25">
        <f t="shared" si="6"/>
        <v>73995</v>
      </c>
      <c r="G29" s="25">
        <f>G30</f>
        <v>73995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3"/>
    </row>
    <row r="30" spans="1:21" ht="19.5" customHeight="1">
      <c r="A30" s="3">
        <v>612010</v>
      </c>
      <c r="B30" s="3" t="s">
        <v>177</v>
      </c>
      <c r="C30" s="3" t="s">
        <v>178</v>
      </c>
      <c r="D30" s="3" t="s">
        <v>175</v>
      </c>
      <c r="E30" s="3" t="s">
        <v>179</v>
      </c>
      <c r="F30" s="25">
        <f t="shared" si="6"/>
        <v>73995</v>
      </c>
      <c r="G30" s="49">
        <v>73995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3"/>
    </row>
    <row r="31" spans="1:21" ht="19.5" customHeight="1">
      <c r="A31" s="25">
        <v>612011</v>
      </c>
      <c r="B31" s="3"/>
      <c r="C31" s="3"/>
      <c r="D31" s="3"/>
      <c r="E31" s="3" t="s">
        <v>212</v>
      </c>
      <c r="F31" s="25">
        <f t="shared" si="6"/>
        <v>75825</v>
      </c>
      <c r="G31" s="25">
        <f>G32</f>
        <v>75825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3"/>
    </row>
    <row r="32" spans="1:21" ht="19.5" customHeight="1">
      <c r="A32" s="3">
        <v>612011</v>
      </c>
      <c r="B32" s="3" t="s">
        <v>177</v>
      </c>
      <c r="C32" s="3" t="s">
        <v>178</v>
      </c>
      <c r="D32" s="3" t="s">
        <v>175</v>
      </c>
      <c r="E32" s="3" t="s">
        <v>179</v>
      </c>
      <c r="F32" s="25">
        <f t="shared" si="6"/>
        <v>75825</v>
      </c>
      <c r="G32" s="49">
        <v>75825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3"/>
    </row>
    <row r="33" spans="1:21" ht="19.5" customHeight="1">
      <c r="A33" s="25">
        <v>612012</v>
      </c>
      <c r="B33" s="3"/>
      <c r="C33" s="3"/>
      <c r="D33" s="3"/>
      <c r="E33" s="3" t="s">
        <v>213</v>
      </c>
      <c r="F33" s="25">
        <f t="shared" si="6"/>
        <v>71925</v>
      </c>
      <c r="G33" s="25">
        <f>G34</f>
        <v>71925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3"/>
    </row>
    <row r="34" spans="1:21" ht="19.5" customHeight="1">
      <c r="A34" s="3">
        <v>612012</v>
      </c>
      <c r="B34" s="3" t="s">
        <v>177</v>
      </c>
      <c r="C34" s="3" t="s">
        <v>178</v>
      </c>
      <c r="D34" s="3" t="s">
        <v>175</v>
      </c>
      <c r="E34" s="3" t="s">
        <v>179</v>
      </c>
      <c r="F34" s="25">
        <f t="shared" si="6"/>
        <v>71925</v>
      </c>
      <c r="G34" s="49">
        <v>71925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3"/>
    </row>
    <row r="35" spans="1:21" ht="19.5" customHeight="1">
      <c r="A35" s="25">
        <v>612013</v>
      </c>
      <c r="B35" s="3"/>
      <c r="C35" s="3"/>
      <c r="D35" s="3"/>
      <c r="E35" s="3" t="s">
        <v>214</v>
      </c>
      <c r="F35" s="25">
        <f t="shared" si="6"/>
        <v>75395</v>
      </c>
      <c r="G35" s="25">
        <f>G36</f>
        <v>75395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3"/>
    </row>
    <row r="36" spans="1:21" ht="19.5" customHeight="1">
      <c r="A36" s="3">
        <v>612013</v>
      </c>
      <c r="B36" s="3" t="s">
        <v>177</v>
      </c>
      <c r="C36" s="3" t="s">
        <v>178</v>
      </c>
      <c r="D36" s="3" t="s">
        <v>175</v>
      </c>
      <c r="E36" s="3" t="s">
        <v>179</v>
      </c>
      <c r="F36" s="25">
        <f t="shared" si="6"/>
        <v>75395</v>
      </c>
      <c r="G36" s="49">
        <v>75395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3"/>
    </row>
    <row r="37" spans="1:21" ht="19.5" customHeight="1">
      <c r="A37" s="25">
        <v>612014</v>
      </c>
      <c r="B37" s="3"/>
      <c r="C37" s="3"/>
      <c r="D37" s="3"/>
      <c r="E37" s="3" t="s">
        <v>215</v>
      </c>
      <c r="F37" s="25">
        <f t="shared" si="6"/>
        <v>74380</v>
      </c>
      <c r="G37" s="25">
        <f>G38</f>
        <v>74380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3"/>
    </row>
    <row r="38" spans="1:21" ht="19.5" customHeight="1">
      <c r="A38" s="3">
        <v>612014</v>
      </c>
      <c r="B38" s="3" t="s">
        <v>177</v>
      </c>
      <c r="C38" s="3" t="s">
        <v>178</v>
      </c>
      <c r="D38" s="3" t="s">
        <v>175</v>
      </c>
      <c r="E38" s="3" t="s">
        <v>179</v>
      </c>
      <c r="F38" s="25">
        <f t="shared" si="6"/>
        <v>74380</v>
      </c>
      <c r="G38" s="49">
        <v>74380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3"/>
    </row>
    <row r="39" spans="1:21" ht="19.5" customHeight="1">
      <c r="A39" s="25">
        <v>612015</v>
      </c>
      <c r="B39" s="3"/>
      <c r="C39" s="3"/>
      <c r="D39" s="3"/>
      <c r="E39" s="3" t="s">
        <v>216</v>
      </c>
      <c r="F39" s="25">
        <f t="shared" si="6"/>
        <v>72055</v>
      </c>
      <c r="G39" s="25">
        <f>G40</f>
        <v>72055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3"/>
    </row>
    <row r="40" spans="1:21" ht="19.5" customHeight="1">
      <c r="A40" s="3">
        <v>612015</v>
      </c>
      <c r="B40" s="3" t="s">
        <v>177</v>
      </c>
      <c r="C40" s="3" t="s">
        <v>178</v>
      </c>
      <c r="D40" s="3" t="s">
        <v>175</v>
      </c>
      <c r="E40" s="3" t="s">
        <v>179</v>
      </c>
      <c r="F40" s="25">
        <f t="shared" si="6"/>
        <v>72055</v>
      </c>
      <c r="G40" s="49">
        <v>72055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3"/>
    </row>
    <row r="41" spans="6:20" ht="14.25"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6:20" ht="14.25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6:20" ht="14.25"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6:20" ht="14.25"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6:20" ht="14.25"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6:20" ht="14.25"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6:20" ht="14.25"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6:20" ht="14.25"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6:20" ht="14.25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6:20" ht="14.25"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6:20" ht="14.25"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6:20" ht="14.25"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6:20" ht="14.25"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6:20" ht="14.25"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</sheetData>
  <sheetProtection/>
  <mergeCells count="1">
    <mergeCell ref="A2:U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7">
      <selection activeCell="E7" sqref="E7"/>
    </sheetView>
  </sheetViews>
  <sheetFormatPr defaultColWidth="9.00390625" defaultRowHeight="14.25"/>
  <cols>
    <col min="1" max="1" width="12.00390625" style="0" bestFit="1" customWidth="1"/>
    <col min="2" max="2" width="5.00390625" style="0" customWidth="1"/>
    <col min="3" max="3" width="4.375" style="0" customWidth="1"/>
    <col min="4" max="4" width="3.875" style="0" customWidth="1"/>
    <col min="5" max="5" width="44.625" style="0" customWidth="1"/>
    <col min="6" max="6" width="12.625" style="0" bestFit="1" customWidth="1"/>
    <col min="10" max="10" width="9.25390625" style="0" customWidth="1"/>
    <col min="11" max="11" width="6.25390625" style="0" customWidth="1"/>
    <col min="13" max="13" width="10.25390625" style="0" customWidth="1"/>
    <col min="14" max="14" width="12.125" style="0" bestFit="1" customWidth="1"/>
    <col min="15" max="16" width="5.75390625" style="0" customWidth="1"/>
    <col min="17" max="17" width="6.125" style="0" customWidth="1"/>
    <col min="18" max="18" width="10.125" style="0" bestFit="1" customWidth="1"/>
    <col min="19" max="19" width="10.25390625" style="0" customWidth="1"/>
  </cols>
  <sheetData>
    <row r="1" spans="18:19" ht="14.25">
      <c r="R1" s="20" t="s">
        <v>270</v>
      </c>
      <c r="S1" s="20"/>
    </row>
    <row r="2" spans="1:19" ht="25.5">
      <c r="A2" s="9" t="s">
        <v>255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14.25">
      <c r="S3" t="s">
        <v>9</v>
      </c>
    </row>
    <row r="4" spans="1:19" ht="25.5" customHeight="1">
      <c r="A4" s="2" t="s">
        <v>80</v>
      </c>
      <c r="B4" s="2" t="s">
        <v>147</v>
      </c>
      <c r="C4" s="2"/>
      <c r="D4" s="2"/>
      <c r="E4" s="2" t="s">
        <v>233</v>
      </c>
      <c r="F4" s="2" t="s">
        <v>102</v>
      </c>
      <c r="G4" s="2" t="s">
        <v>271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4" customHeight="1">
      <c r="A5" s="2"/>
      <c r="B5" s="2" t="s">
        <v>151</v>
      </c>
      <c r="C5" s="2" t="s">
        <v>152</v>
      </c>
      <c r="D5" s="2" t="s">
        <v>153</v>
      </c>
      <c r="E5" s="2"/>
      <c r="F5" s="2"/>
      <c r="G5" s="4" t="s">
        <v>272</v>
      </c>
      <c r="H5" s="4" t="s">
        <v>273</v>
      </c>
      <c r="I5" s="4" t="s">
        <v>274</v>
      </c>
      <c r="J5" s="4" t="s">
        <v>275</v>
      </c>
      <c r="K5" s="4" t="s">
        <v>276</v>
      </c>
      <c r="L5" s="4" t="s">
        <v>277</v>
      </c>
      <c r="M5" s="4" t="s">
        <v>278</v>
      </c>
      <c r="N5" s="4" t="s">
        <v>279</v>
      </c>
      <c r="O5" s="4" t="s">
        <v>280</v>
      </c>
      <c r="P5" s="4" t="s">
        <v>281</v>
      </c>
      <c r="Q5" s="4" t="s">
        <v>282</v>
      </c>
      <c r="R5" s="4" t="s">
        <v>283</v>
      </c>
      <c r="S5" s="4" t="s">
        <v>239</v>
      </c>
    </row>
    <row r="6" spans="1:19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25">
      <c r="A7" s="3" t="s">
        <v>101</v>
      </c>
      <c r="B7" s="3" t="s">
        <v>101</v>
      </c>
      <c r="C7" s="3" t="s">
        <v>101</v>
      </c>
      <c r="D7" s="3" t="s">
        <v>101</v>
      </c>
      <c r="E7" s="3" t="s">
        <v>101</v>
      </c>
      <c r="F7" s="3">
        <v>1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</row>
    <row r="8" spans="1:19" ht="19.5" customHeight="1">
      <c r="A8" s="3"/>
      <c r="B8" s="3"/>
      <c r="C8" s="3"/>
      <c r="D8" s="3"/>
      <c r="E8" s="3" t="s">
        <v>102</v>
      </c>
      <c r="F8" s="32">
        <f>SUM(F9)</f>
        <v>5757741.063999999</v>
      </c>
      <c r="G8" s="3">
        <f aca="true" t="shared" si="0" ref="G8:S8">SUM(G9)</f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15840</v>
      </c>
      <c r="M8" s="3">
        <f t="shared" si="0"/>
        <v>4610952</v>
      </c>
      <c r="N8" s="37">
        <f t="shared" si="0"/>
        <v>562301.064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3">
        <f t="shared" si="0"/>
        <v>568648</v>
      </c>
      <c r="S8" s="3">
        <f t="shared" si="0"/>
        <v>0</v>
      </c>
    </row>
    <row r="9" spans="1:19" ht="19.5" customHeight="1">
      <c r="A9" s="3"/>
      <c r="B9" s="3"/>
      <c r="C9" s="3"/>
      <c r="D9" s="3"/>
      <c r="E9" s="3" t="s">
        <v>85</v>
      </c>
      <c r="F9" s="33">
        <f>F10+F18+F22+F25+F28+F30+F32+F34+F36+F38+F40+F42+F44+F46+F48</f>
        <v>5757741.063999999</v>
      </c>
      <c r="G9" s="33">
        <f>G10+G18+G22+G25+G28+G30+G32+G34+G36+G38+G40+G42+G44+G46+G48</f>
        <v>0</v>
      </c>
      <c r="H9" s="33">
        <f>H10+H18+H22+H25+H28+H30+H32+H34+H36+H38+H40+H42+H44+H46+H48</f>
        <v>0</v>
      </c>
      <c r="I9" s="33">
        <f aca="true" t="shared" si="1" ref="I9:S9">I10+I18+I22+I25+I28+I30+I32+I34+I36+I38+I40+I42+I44+I46+I48</f>
        <v>0</v>
      </c>
      <c r="J9" s="33">
        <f t="shared" si="1"/>
        <v>0</v>
      </c>
      <c r="K9" s="33">
        <f t="shared" si="1"/>
        <v>0</v>
      </c>
      <c r="L9" s="33">
        <f t="shared" si="1"/>
        <v>15840</v>
      </c>
      <c r="M9" s="33">
        <f t="shared" si="1"/>
        <v>4610952</v>
      </c>
      <c r="N9" s="33">
        <f t="shared" si="1"/>
        <v>562301.064</v>
      </c>
      <c r="O9" s="33">
        <f t="shared" si="1"/>
        <v>0</v>
      </c>
      <c r="P9" s="33">
        <f t="shared" si="1"/>
        <v>0</v>
      </c>
      <c r="Q9" s="33">
        <f t="shared" si="1"/>
        <v>0</v>
      </c>
      <c r="R9" s="33">
        <f t="shared" si="1"/>
        <v>568648</v>
      </c>
      <c r="S9" s="33">
        <f t="shared" si="1"/>
        <v>0</v>
      </c>
    </row>
    <row r="10" spans="1:19" ht="19.5" customHeight="1">
      <c r="A10" s="25">
        <v>612001</v>
      </c>
      <c r="B10" s="3"/>
      <c r="C10" s="3"/>
      <c r="D10" s="3"/>
      <c r="E10" s="3" t="s">
        <v>284</v>
      </c>
      <c r="F10" s="3">
        <f>SUM(F11:F17)</f>
        <v>3251864.608</v>
      </c>
      <c r="G10" s="3">
        <f aca="true" t="shared" si="2" ref="G10:S10">SUM(G11:G17)</f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6960</v>
      </c>
      <c r="M10" s="3">
        <f t="shared" si="2"/>
        <v>2556408</v>
      </c>
      <c r="N10" s="33">
        <f t="shared" si="2"/>
        <v>356848.608</v>
      </c>
      <c r="O10" s="3">
        <f t="shared" si="2"/>
        <v>0</v>
      </c>
      <c r="P10" s="3">
        <f t="shared" si="2"/>
        <v>0</v>
      </c>
      <c r="Q10" s="3">
        <f t="shared" si="2"/>
        <v>0</v>
      </c>
      <c r="R10" s="33">
        <f t="shared" si="2"/>
        <v>331648</v>
      </c>
      <c r="S10" s="3">
        <f t="shared" si="2"/>
        <v>0</v>
      </c>
    </row>
    <row r="11" spans="1:19" ht="19.5" customHeight="1">
      <c r="A11" s="3">
        <v>612001</v>
      </c>
      <c r="B11" s="3" t="s">
        <v>174</v>
      </c>
      <c r="C11" s="3" t="s">
        <v>175</v>
      </c>
      <c r="D11" s="3" t="s">
        <v>159</v>
      </c>
      <c r="E11" s="3" t="s">
        <v>285</v>
      </c>
      <c r="F11" s="3">
        <f aca="true" t="shared" si="3" ref="F11:F17">SUM(G11:S11)</f>
        <v>0</v>
      </c>
      <c r="G11" s="34"/>
      <c r="H11" s="6">
        <v>0</v>
      </c>
      <c r="I11" s="6">
        <v>0</v>
      </c>
      <c r="J11" s="6">
        <v>0</v>
      </c>
      <c r="K11" s="6">
        <v>0</v>
      </c>
      <c r="L11" s="6"/>
      <c r="M11" s="6"/>
      <c r="N11" s="6"/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ht="19.5" customHeight="1">
      <c r="A12" s="3">
        <v>612001</v>
      </c>
      <c r="B12" s="3" t="s">
        <v>174</v>
      </c>
      <c r="C12" s="3" t="s">
        <v>181</v>
      </c>
      <c r="D12" s="3" t="s">
        <v>164</v>
      </c>
      <c r="E12" s="3" t="s">
        <v>286</v>
      </c>
      <c r="F12" s="3">
        <f t="shared" si="3"/>
        <v>6960</v>
      </c>
      <c r="G12" s="6"/>
      <c r="H12" s="6"/>
      <c r="I12" s="6">
        <v>0</v>
      </c>
      <c r="J12" s="6">
        <v>0</v>
      </c>
      <c r="K12" s="6">
        <v>0</v>
      </c>
      <c r="L12" s="6">
        <v>6960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ht="19.5" customHeight="1">
      <c r="A13" s="3">
        <v>612001</v>
      </c>
      <c r="B13" s="3" t="s">
        <v>183</v>
      </c>
      <c r="C13" s="3" t="s">
        <v>175</v>
      </c>
      <c r="D13" s="3" t="s">
        <v>162</v>
      </c>
      <c r="E13" s="3" t="s">
        <v>287</v>
      </c>
      <c r="F13" s="3">
        <f t="shared" si="3"/>
        <v>356848.608</v>
      </c>
      <c r="G13" s="6"/>
      <c r="H13" s="6"/>
      <c r="I13" s="6"/>
      <c r="J13" s="6">
        <v>0</v>
      </c>
      <c r="K13" s="6"/>
      <c r="L13" s="6"/>
      <c r="M13" s="6"/>
      <c r="N13" s="38">
        <v>356848.608</v>
      </c>
      <c r="O13" s="6"/>
      <c r="P13" s="6"/>
      <c r="Q13" s="6"/>
      <c r="R13" s="6"/>
      <c r="S13" s="6"/>
    </row>
    <row r="14" spans="1:19" ht="19.5" customHeight="1">
      <c r="A14" s="3">
        <v>612001</v>
      </c>
      <c r="B14" s="3" t="s">
        <v>189</v>
      </c>
      <c r="C14" s="3" t="s">
        <v>175</v>
      </c>
      <c r="D14" s="3" t="s">
        <v>159</v>
      </c>
      <c r="E14" s="3" t="s">
        <v>288</v>
      </c>
      <c r="F14" s="3">
        <f t="shared" si="3"/>
        <v>100800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100800</v>
      </c>
      <c r="N14" s="6"/>
      <c r="O14" s="6">
        <v>0</v>
      </c>
      <c r="P14" s="6">
        <v>0</v>
      </c>
      <c r="Q14" s="6">
        <v>0</v>
      </c>
      <c r="R14" s="6">
        <v>0</v>
      </c>
      <c r="S14" s="6"/>
    </row>
    <row r="15" spans="1:19" ht="19.5" customHeight="1">
      <c r="A15" s="3">
        <v>612001</v>
      </c>
      <c r="B15" s="3" t="s">
        <v>177</v>
      </c>
      <c r="C15" s="3" t="s">
        <v>178</v>
      </c>
      <c r="D15" s="3" t="s">
        <v>175</v>
      </c>
      <c r="E15" s="35" t="s">
        <v>289</v>
      </c>
      <c r="F15" s="3">
        <f t="shared" si="3"/>
        <v>2415600</v>
      </c>
      <c r="G15" s="6"/>
      <c r="H15" s="6"/>
      <c r="I15" s="6"/>
      <c r="J15" s="6"/>
      <c r="K15" s="6"/>
      <c r="L15" s="6"/>
      <c r="M15" s="6">
        <f>2299800+115800</f>
        <v>2415600</v>
      </c>
      <c r="N15" s="6"/>
      <c r="O15" s="6"/>
      <c r="P15" s="6"/>
      <c r="Q15" s="6"/>
      <c r="R15" s="6"/>
      <c r="S15" s="6"/>
    </row>
    <row r="16" spans="1:19" ht="19.5" customHeight="1">
      <c r="A16" s="3">
        <v>612001</v>
      </c>
      <c r="B16" s="3" t="s">
        <v>177</v>
      </c>
      <c r="C16" s="3" t="s">
        <v>162</v>
      </c>
      <c r="D16" s="3" t="s">
        <v>164</v>
      </c>
      <c r="E16" s="3" t="s">
        <v>290</v>
      </c>
      <c r="F16" s="3">
        <f t="shared" si="3"/>
        <v>40008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40008</v>
      </c>
      <c r="N16" s="6"/>
      <c r="O16" s="6">
        <v>0</v>
      </c>
      <c r="P16" s="6">
        <v>0</v>
      </c>
      <c r="Q16" s="6">
        <v>0</v>
      </c>
      <c r="R16" s="6">
        <v>0</v>
      </c>
      <c r="S16" s="6"/>
    </row>
    <row r="17" spans="1:19" ht="19.5" customHeight="1">
      <c r="A17" s="3">
        <v>612001</v>
      </c>
      <c r="B17" s="3" t="s">
        <v>198</v>
      </c>
      <c r="C17" s="3" t="s">
        <v>169</v>
      </c>
      <c r="D17" s="3" t="s">
        <v>159</v>
      </c>
      <c r="E17" s="3" t="s">
        <v>291</v>
      </c>
      <c r="F17" s="33">
        <f t="shared" si="3"/>
        <v>331648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4">
        <v>331648</v>
      </c>
      <c r="S17" s="6">
        <v>0</v>
      </c>
    </row>
    <row r="18" spans="1:19" ht="19.5" customHeight="1">
      <c r="A18" s="25">
        <v>612002</v>
      </c>
      <c r="B18" s="3"/>
      <c r="C18" s="3"/>
      <c r="D18" s="3"/>
      <c r="E18" s="3" t="s">
        <v>252</v>
      </c>
      <c r="F18" s="33">
        <f>F19+F20+F21</f>
        <v>210407.056</v>
      </c>
      <c r="G18" s="33">
        <f aca="true" t="shared" si="4" ref="G18:S18">G19+G20+G21</f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8880</v>
      </c>
      <c r="M18" s="33">
        <f t="shared" si="4"/>
        <v>0</v>
      </c>
      <c r="N18" s="33">
        <f t="shared" si="4"/>
        <v>97774.05600000001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103753</v>
      </c>
      <c r="S18" s="33">
        <f t="shared" si="4"/>
        <v>0</v>
      </c>
    </row>
    <row r="19" spans="1:19" ht="19.5" customHeight="1">
      <c r="A19" s="17">
        <v>612002</v>
      </c>
      <c r="B19" s="3" t="s">
        <v>183</v>
      </c>
      <c r="C19" s="3" t="s">
        <v>175</v>
      </c>
      <c r="D19" s="3" t="s">
        <v>162</v>
      </c>
      <c r="E19" s="3" t="s">
        <v>287</v>
      </c>
      <c r="F19" s="33">
        <f>SUM(G19:S19)</f>
        <v>97774.05600000001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34">
        <v>97774.05600000001</v>
      </c>
      <c r="O19" s="39">
        <v>0</v>
      </c>
      <c r="P19" s="39">
        <v>0</v>
      </c>
      <c r="Q19" s="39">
        <v>0</v>
      </c>
      <c r="R19" s="39">
        <v>0</v>
      </c>
      <c r="S19" s="6">
        <v>0</v>
      </c>
    </row>
    <row r="20" spans="1:19" ht="19.5" customHeight="1">
      <c r="A20" s="17">
        <v>612002</v>
      </c>
      <c r="B20" s="3" t="s">
        <v>174</v>
      </c>
      <c r="C20" s="3" t="s">
        <v>181</v>
      </c>
      <c r="D20" s="3" t="s">
        <v>164</v>
      </c>
      <c r="E20" s="3" t="s">
        <v>286</v>
      </c>
      <c r="F20" s="33">
        <f>SUM(G20:S20)</f>
        <v>8880</v>
      </c>
      <c r="G20" s="6">
        <v>0</v>
      </c>
      <c r="H20" s="6"/>
      <c r="I20" s="6">
        <v>0</v>
      </c>
      <c r="J20" s="6">
        <v>0</v>
      </c>
      <c r="K20" s="6">
        <v>0</v>
      </c>
      <c r="L20" s="6">
        <v>8880</v>
      </c>
      <c r="M20" s="6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6">
        <v>0</v>
      </c>
    </row>
    <row r="21" spans="1:19" ht="19.5" customHeight="1">
      <c r="A21" s="17">
        <v>612002</v>
      </c>
      <c r="B21" s="3" t="s">
        <v>198</v>
      </c>
      <c r="C21" s="3" t="s">
        <v>169</v>
      </c>
      <c r="D21" s="3" t="s">
        <v>159</v>
      </c>
      <c r="E21" s="3" t="s">
        <v>291</v>
      </c>
      <c r="F21" s="33">
        <f aca="true" t="shared" si="5" ref="F21:F49">SUM(G21:S21)</f>
        <v>103753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39">
        <v>0</v>
      </c>
      <c r="O21" s="39">
        <v>0</v>
      </c>
      <c r="P21" s="39">
        <v>0</v>
      </c>
      <c r="Q21" s="39">
        <v>0</v>
      </c>
      <c r="R21" s="34">
        <v>103753</v>
      </c>
      <c r="S21" s="6">
        <v>0</v>
      </c>
    </row>
    <row r="22" spans="1:19" ht="19.5" customHeight="1">
      <c r="A22" s="25">
        <v>612003</v>
      </c>
      <c r="B22" s="3"/>
      <c r="C22" s="3"/>
      <c r="D22" s="3"/>
      <c r="E22" s="3" t="s">
        <v>229</v>
      </c>
      <c r="F22" s="33">
        <f>F23+F24</f>
        <v>107721.8</v>
      </c>
      <c r="G22" s="33">
        <f aca="true" t="shared" si="6" ref="G22:S22">G23+G24</f>
        <v>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  <c r="N22" s="33">
        <f t="shared" si="6"/>
        <v>48178.8</v>
      </c>
      <c r="O22" s="33">
        <f t="shared" si="6"/>
        <v>0</v>
      </c>
      <c r="P22" s="33">
        <f t="shared" si="6"/>
        <v>0</v>
      </c>
      <c r="Q22" s="33">
        <f t="shared" si="6"/>
        <v>0</v>
      </c>
      <c r="R22" s="33">
        <f t="shared" si="6"/>
        <v>59543</v>
      </c>
      <c r="S22" s="33">
        <f t="shared" si="6"/>
        <v>0</v>
      </c>
    </row>
    <row r="23" spans="1:19" ht="19.5" customHeight="1">
      <c r="A23" s="3">
        <v>612003</v>
      </c>
      <c r="B23" s="3" t="s">
        <v>183</v>
      </c>
      <c r="C23" s="3" t="s">
        <v>175</v>
      </c>
      <c r="D23" s="3" t="s">
        <v>162</v>
      </c>
      <c r="E23" s="3" t="s">
        <v>287</v>
      </c>
      <c r="F23" s="33">
        <f t="shared" si="5"/>
        <v>48178.8</v>
      </c>
      <c r="G23" s="6"/>
      <c r="H23" s="6"/>
      <c r="I23" s="6"/>
      <c r="J23" s="6"/>
      <c r="K23" s="6"/>
      <c r="L23" s="6"/>
      <c r="M23" s="6"/>
      <c r="N23" s="34">
        <v>48178.8</v>
      </c>
      <c r="O23" s="39"/>
      <c r="P23" s="39"/>
      <c r="Q23" s="39"/>
      <c r="R23" s="39"/>
      <c r="S23" s="6"/>
    </row>
    <row r="24" spans="1:19" ht="19.5" customHeight="1">
      <c r="A24" s="3">
        <v>612003</v>
      </c>
      <c r="B24" s="3" t="s">
        <v>198</v>
      </c>
      <c r="C24" s="3" t="s">
        <v>169</v>
      </c>
      <c r="D24" s="3" t="s">
        <v>159</v>
      </c>
      <c r="E24" s="3" t="s">
        <v>291</v>
      </c>
      <c r="F24" s="33">
        <f t="shared" si="5"/>
        <v>59543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39">
        <v>0</v>
      </c>
      <c r="O24" s="39">
        <v>0</v>
      </c>
      <c r="P24" s="39">
        <v>0</v>
      </c>
      <c r="Q24" s="39">
        <v>0</v>
      </c>
      <c r="R24" s="34">
        <v>59543</v>
      </c>
      <c r="S24" s="6">
        <v>0</v>
      </c>
    </row>
    <row r="25" spans="1:19" ht="19.5" customHeight="1">
      <c r="A25" s="25">
        <v>612004</v>
      </c>
      <c r="B25" s="3"/>
      <c r="C25" s="3"/>
      <c r="D25" s="3"/>
      <c r="E25" s="3" t="s">
        <v>230</v>
      </c>
      <c r="F25" s="33">
        <f>F26+F27</f>
        <v>133203.6</v>
      </c>
      <c r="G25" s="33">
        <f aca="true" t="shared" si="7" ref="G25:S25">G26+G27</f>
        <v>0</v>
      </c>
      <c r="H25" s="33">
        <f t="shared" si="7"/>
        <v>0</v>
      </c>
      <c r="I25" s="33">
        <f t="shared" si="7"/>
        <v>0</v>
      </c>
      <c r="J25" s="33">
        <f t="shared" si="7"/>
        <v>0</v>
      </c>
      <c r="K25" s="33">
        <f t="shared" si="7"/>
        <v>0</v>
      </c>
      <c r="L25" s="33">
        <f t="shared" si="7"/>
        <v>0</v>
      </c>
      <c r="M25" s="33">
        <f t="shared" si="7"/>
        <v>0</v>
      </c>
      <c r="N25" s="33">
        <f t="shared" si="7"/>
        <v>59499.600000000006</v>
      </c>
      <c r="O25" s="33">
        <f t="shared" si="7"/>
        <v>0</v>
      </c>
      <c r="P25" s="33">
        <f t="shared" si="7"/>
        <v>0</v>
      </c>
      <c r="Q25" s="33">
        <f t="shared" si="7"/>
        <v>0</v>
      </c>
      <c r="R25" s="33">
        <f t="shared" si="7"/>
        <v>73704</v>
      </c>
      <c r="S25" s="33">
        <f t="shared" si="7"/>
        <v>0</v>
      </c>
    </row>
    <row r="26" spans="1:19" ht="19.5" customHeight="1">
      <c r="A26" s="3">
        <v>612004</v>
      </c>
      <c r="B26" s="3" t="s">
        <v>183</v>
      </c>
      <c r="C26" s="3" t="s">
        <v>175</v>
      </c>
      <c r="D26" s="3" t="s">
        <v>162</v>
      </c>
      <c r="E26" s="3" t="s">
        <v>287</v>
      </c>
      <c r="F26" s="33">
        <f>SUM(G26:S26)</f>
        <v>59499.600000000006</v>
      </c>
      <c r="G26" s="6"/>
      <c r="H26" s="6"/>
      <c r="I26" s="6"/>
      <c r="J26" s="6"/>
      <c r="K26" s="6"/>
      <c r="L26" s="6"/>
      <c r="M26" s="6"/>
      <c r="N26" s="34">
        <v>59499.600000000006</v>
      </c>
      <c r="O26" s="39"/>
      <c r="P26" s="39"/>
      <c r="Q26" s="39"/>
      <c r="R26" s="39"/>
      <c r="S26" s="6"/>
    </row>
    <row r="27" spans="1:19" ht="19.5" customHeight="1">
      <c r="A27" s="3">
        <v>612004</v>
      </c>
      <c r="B27" s="3" t="s">
        <v>198</v>
      </c>
      <c r="C27" s="3" t="s">
        <v>169</v>
      </c>
      <c r="D27" s="3" t="s">
        <v>159</v>
      </c>
      <c r="E27" s="3" t="s">
        <v>291</v>
      </c>
      <c r="F27" s="33">
        <f t="shared" si="5"/>
        <v>73704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39">
        <v>0</v>
      </c>
      <c r="O27" s="39">
        <v>0</v>
      </c>
      <c r="P27" s="39">
        <v>0</v>
      </c>
      <c r="Q27" s="39">
        <v>0</v>
      </c>
      <c r="R27" s="34">
        <v>73704</v>
      </c>
      <c r="S27" s="6">
        <v>0</v>
      </c>
    </row>
    <row r="28" spans="1:19" ht="19.5" customHeight="1">
      <c r="A28" s="25">
        <v>612005</v>
      </c>
      <c r="B28" s="3"/>
      <c r="C28" s="3"/>
      <c r="D28" s="3"/>
      <c r="E28" s="36" t="s">
        <v>206</v>
      </c>
      <c r="F28" s="33">
        <f t="shared" si="5"/>
        <v>187169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f>M29</f>
        <v>187169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"/>
    </row>
    <row r="29" spans="1:21" ht="19.5" customHeight="1">
      <c r="A29" s="3">
        <v>612005</v>
      </c>
      <c r="B29" s="3" t="s">
        <v>177</v>
      </c>
      <c r="C29" s="3" t="s">
        <v>178</v>
      </c>
      <c r="D29" s="3" t="s">
        <v>175</v>
      </c>
      <c r="E29" s="3" t="s">
        <v>179</v>
      </c>
      <c r="F29" s="3">
        <f t="shared" si="5"/>
        <v>187169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40">
        <v>187169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12"/>
      <c r="T29" t="e">
        <f>S29+S31+S33+S35+S37+S39+S41+S43+S45+S47+S49+#REF!+#REF!+#REF!+#REF!+#REF!+#REF!+#REF!+#REF!</f>
        <v>#REF!</v>
      </c>
      <c r="U29">
        <v>3947892</v>
      </c>
    </row>
    <row r="30" spans="1:19" ht="19.5" customHeight="1">
      <c r="A30" s="25">
        <v>612006</v>
      </c>
      <c r="B30" s="3"/>
      <c r="C30" s="3"/>
      <c r="D30" s="3"/>
      <c r="E30" s="3" t="s">
        <v>207</v>
      </c>
      <c r="F30" s="3">
        <f t="shared" si="5"/>
        <v>162689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162689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12"/>
    </row>
    <row r="31" spans="1:21" ht="19.5" customHeight="1">
      <c r="A31" s="3">
        <v>612006</v>
      </c>
      <c r="B31" s="3" t="s">
        <v>177</v>
      </c>
      <c r="C31" s="3" t="s">
        <v>178</v>
      </c>
      <c r="D31" s="3" t="s">
        <v>175</v>
      </c>
      <c r="E31" s="3" t="s">
        <v>179</v>
      </c>
      <c r="F31" s="3">
        <f t="shared" si="5"/>
        <v>162689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0">
        <v>162689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12"/>
      <c r="U31" t="e">
        <f>U29-T29</f>
        <v>#REF!</v>
      </c>
    </row>
    <row r="32" spans="1:19" ht="19.5" customHeight="1">
      <c r="A32" s="25">
        <v>612007</v>
      </c>
      <c r="B32" s="3"/>
      <c r="C32" s="3"/>
      <c r="D32" s="3"/>
      <c r="E32" s="3" t="s">
        <v>208</v>
      </c>
      <c r="F32" s="3">
        <f t="shared" si="5"/>
        <v>234689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f>M33</f>
        <v>234689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12"/>
    </row>
    <row r="33" spans="1:19" ht="19.5" customHeight="1">
      <c r="A33" s="3">
        <v>612007</v>
      </c>
      <c r="B33" s="3" t="s">
        <v>177</v>
      </c>
      <c r="C33" s="3" t="s">
        <v>178</v>
      </c>
      <c r="D33" s="3" t="s">
        <v>175</v>
      </c>
      <c r="E33" s="3" t="s">
        <v>179</v>
      </c>
      <c r="F33" s="3">
        <f t="shared" si="5"/>
        <v>234689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0">
        <v>234689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12"/>
    </row>
    <row r="34" spans="1:19" ht="19.5" customHeight="1">
      <c r="A34" s="25">
        <v>612008</v>
      </c>
      <c r="B34" s="3"/>
      <c r="C34" s="3"/>
      <c r="D34" s="3"/>
      <c r="E34" s="3" t="s">
        <v>209</v>
      </c>
      <c r="F34" s="3">
        <f t="shared" si="5"/>
        <v>167369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f>M35</f>
        <v>167369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12"/>
    </row>
    <row r="35" spans="1:19" ht="19.5" customHeight="1">
      <c r="A35" s="3">
        <v>612008</v>
      </c>
      <c r="B35" s="3" t="s">
        <v>177</v>
      </c>
      <c r="C35" s="3" t="s">
        <v>178</v>
      </c>
      <c r="D35" s="3" t="s">
        <v>175</v>
      </c>
      <c r="E35" s="3" t="s">
        <v>179</v>
      </c>
      <c r="F35" s="3">
        <f t="shared" si="5"/>
        <v>167369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40">
        <v>167369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2"/>
    </row>
    <row r="36" spans="1:19" ht="19.5" customHeight="1">
      <c r="A36" s="25">
        <v>612009</v>
      </c>
      <c r="B36" s="3"/>
      <c r="C36" s="3"/>
      <c r="D36" s="3"/>
      <c r="E36" s="3" t="s">
        <v>210</v>
      </c>
      <c r="F36" s="3">
        <f t="shared" si="5"/>
        <v>227129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f>M37</f>
        <v>227129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12"/>
    </row>
    <row r="37" spans="1:19" ht="19.5" customHeight="1">
      <c r="A37" s="3">
        <v>612009</v>
      </c>
      <c r="B37" s="3" t="s">
        <v>177</v>
      </c>
      <c r="C37" s="3" t="s">
        <v>178</v>
      </c>
      <c r="D37" s="3" t="s">
        <v>175</v>
      </c>
      <c r="E37" s="3" t="s">
        <v>179</v>
      </c>
      <c r="F37" s="3">
        <f t="shared" si="5"/>
        <v>227129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40">
        <v>227129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12"/>
    </row>
    <row r="38" spans="1:19" ht="19.5" customHeight="1">
      <c r="A38" s="25">
        <v>612010</v>
      </c>
      <c r="B38" s="3"/>
      <c r="C38" s="3"/>
      <c r="D38" s="3"/>
      <c r="E38" s="3" t="s">
        <v>211</v>
      </c>
      <c r="F38" s="3">
        <f t="shared" si="5"/>
        <v>155609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f>M39</f>
        <v>155609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12"/>
    </row>
    <row r="39" spans="1:19" ht="19.5" customHeight="1">
      <c r="A39" s="3">
        <v>612010</v>
      </c>
      <c r="B39" s="3" t="s">
        <v>177</v>
      </c>
      <c r="C39" s="3" t="s">
        <v>178</v>
      </c>
      <c r="D39" s="3" t="s">
        <v>175</v>
      </c>
      <c r="E39" s="3" t="s">
        <v>179</v>
      </c>
      <c r="F39" s="3">
        <f t="shared" si="5"/>
        <v>155609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40">
        <v>155609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12"/>
    </row>
    <row r="40" spans="1:19" ht="19.5" customHeight="1">
      <c r="A40" s="25">
        <v>612011</v>
      </c>
      <c r="B40" s="3"/>
      <c r="C40" s="3"/>
      <c r="D40" s="3"/>
      <c r="E40" s="3" t="s">
        <v>212</v>
      </c>
      <c r="F40" s="3">
        <f t="shared" si="5"/>
        <v>239969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f>M41</f>
        <v>239969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12"/>
    </row>
    <row r="41" spans="1:19" ht="19.5" customHeight="1">
      <c r="A41" s="3">
        <v>612011</v>
      </c>
      <c r="B41" s="3" t="s">
        <v>177</v>
      </c>
      <c r="C41" s="3" t="s">
        <v>178</v>
      </c>
      <c r="D41" s="3" t="s">
        <v>175</v>
      </c>
      <c r="E41" s="3" t="s">
        <v>179</v>
      </c>
      <c r="F41" s="3">
        <f t="shared" si="5"/>
        <v>239969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40">
        <v>239969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12"/>
    </row>
    <row r="42" spans="1:19" ht="19.5" customHeight="1">
      <c r="A42" s="25">
        <v>612012</v>
      </c>
      <c r="B42" s="3"/>
      <c r="C42" s="3"/>
      <c r="D42" s="3"/>
      <c r="E42" s="3" t="s">
        <v>213</v>
      </c>
      <c r="F42" s="3">
        <f t="shared" si="5"/>
        <v>147089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f>M43</f>
        <v>147089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12"/>
    </row>
    <row r="43" spans="1:19" ht="19.5" customHeight="1">
      <c r="A43" s="3">
        <v>612012</v>
      </c>
      <c r="B43" s="3" t="s">
        <v>177</v>
      </c>
      <c r="C43" s="3" t="s">
        <v>178</v>
      </c>
      <c r="D43" s="3" t="s">
        <v>175</v>
      </c>
      <c r="E43" s="3" t="s">
        <v>179</v>
      </c>
      <c r="F43" s="3">
        <f t="shared" si="5"/>
        <v>147089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40">
        <v>147089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12"/>
    </row>
    <row r="44" spans="1:19" ht="19.5" customHeight="1">
      <c r="A44" s="25">
        <v>612013</v>
      </c>
      <c r="B44" s="3"/>
      <c r="C44" s="3"/>
      <c r="D44" s="3"/>
      <c r="E44" s="3" t="s">
        <v>214</v>
      </c>
      <c r="F44" s="3">
        <f t="shared" si="5"/>
        <v>228569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f>M45</f>
        <v>228569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12"/>
    </row>
    <row r="45" spans="1:19" ht="19.5" customHeight="1">
      <c r="A45" s="3">
        <v>612013</v>
      </c>
      <c r="B45" s="3" t="s">
        <v>177</v>
      </c>
      <c r="C45" s="3" t="s">
        <v>178</v>
      </c>
      <c r="D45" s="3" t="s">
        <v>175</v>
      </c>
      <c r="E45" s="3" t="s">
        <v>179</v>
      </c>
      <c r="F45" s="3">
        <f t="shared" si="5"/>
        <v>228569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40">
        <v>228569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12"/>
    </row>
    <row r="46" spans="1:19" ht="19.5" customHeight="1">
      <c r="A46" s="25">
        <v>612014</v>
      </c>
      <c r="B46" s="3"/>
      <c r="C46" s="3"/>
      <c r="D46" s="3"/>
      <c r="E46" s="3" t="s">
        <v>215</v>
      </c>
      <c r="F46" s="3">
        <f t="shared" si="5"/>
        <v>166889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f>M47</f>
        <v>166889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12"/>
    </row>
    <row r="47" spans="1:19" ht="19.5" customHeight="1">
      <c r="A47" s="3">
        <v>612014</v>
      </c>
      <c r="B47" s="3" t="s">
        <v>177</v>
      </c>
      <c r="C47" s="3" t="s">
        <v>178</v>
      </c>
      <c r="D47" s="3" t="s">
        <v>175</v>
      </c>
      <c r="E47" s="3" t="s">
        <v>179</v>
      </c>
      <c r="F47" s="3">
        <f t="shared" si="5"/>
        <v>166889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40">
        <v>166889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12"/>
    </row>
    <row r="48" spans="1:19" ht="19.5" customHeight="1">
      <c r="A48" s="25">
        <v>612015</v>
      </c>
      <c r="B48" s="3"/>
      <c r="C48" s="3"/>
      <c r="D48" s="3"/>
      <c r="E48" s="3" t="s">
        <v>216</v>
      </c>
      <c r="F48" s="3">
        <f t="shared" si="5"/>
        <v>137374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f>M49</f>
        <v>137374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12"/>
    </row>
    <row r="49" spans="1:19" ht="19.5" customHeight="1">
      <c r="A49" s="3">
        <v>612015</v>
      </c>
      <c r="B49" s="3" t="s">
        <v>177</v>
      </c>
      <c r="C49" s="3" t="s">
        <v>178</v>
      </c>
      <c r="D49" s="3" t="s">
        <v>175</v>
      </c>
      <c r="E49" s="3" t="s">
        <v>179</v>
      </c>
      <c r="F49" s="3">
        <f t="shared" si="5"/>
        <v>137374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40">
        <v>137374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12"/>
    </row>
  </sheetData>
  <sheetProtection/>
  <mergeCells count="2">
    <mergeCell ref="R1:S1"/>
    <mergeCell ref="A2:S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2018-04-16T02:18:35Z</cp:lastPrinted>
  <dcterms:created xsi:type="dcterms:W3CDTF">2016-06-27T00:53:04Z</dcterms:created>
  <dcterms:modified xsi:type="dcterms:W3CDTF">2021-12-07T03:12:20Z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444962B64B50450E99C7F8271DF7EFC3</vt:lpwstr>
  </property>
</Properties>
</file>